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ison.Mackey\Desktop\"/>
    </mc:Choice>
  </mc:AlternateContent>
  <xr:revisionPtr revIDLastSave="0" documentId="8_{8445C230-4276-40FA-91C7-B346196FFA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strucciones" sheetId="4" r:id="rId1"/>
    <sheet name="asignación" sheetId="1" r:id="rId2"/>
    <sheet name="resultados" sheetId="2" r:id="rId3"/>
  </sheets>
  <definedNames>
    <definedName name="Pop_Units">asignación!$B$5:$D$5</definedName>
    <definedName name="_xlnm.Print_Area" localSheetId="1">asignación!$B$4:$P$104</definedName>
    <definedName name="_xlnm.Print_Titles" localSheetId="1">asignación!$5:$5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M7" i="2"/>
  <c r="L7" i="2"/>
  <c r="K7" i="2"/>
  <c r="J7" i="2"/>
  <c r="P25" i="1" l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G8" i="2"/>
  <c r="N2" i="1" s="1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P104" i="1"/>
  <c r="P101" i="1"/>
  <c r="P102" i="1"/>
  <c r="P103" i="1"/>
  <c r="P11" i="2"/>
  <c r="F8" i="2" l="1"/>
  <c r="N16" i="2" l="1"/>
  <c r="N17" i="2"/>
  <c r="N18" i="2"/>
  <c r="N11" i="2"/>
  <c r="N13" i="2"/>
  <c r="N21" i="2"/>
  <c r="N14" i="2"/>
  <c r="N22" i="2"/>
  <c r="N12" i="2"/>
  <c r="N20" i="2"/>
  <c r="P92" i="1"/>
  <c r="P93" i="1"/>
  <c r="P94" i="1"/>
  <c r="P95" i="1"/>
  <c r="P96" i="1"/>
  <c r="P97" i="1"/>
  <c r="P98" i="1"/>
  <c r="P99" i="1"/>
  <c r="P100" i="1"/>
  <c r="P10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12" i="2" l="1"/>
  <c r="P13" i="2"/>
  <c r="P14" i="2"/>
  <c r="P16" i="2"/>
  <c r="P17" i="2"/>
  <c r="P18" i="2"/>
  <c r="P20" i="2"/>
  <c r="P21" i="2"/>
  <c r="P22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P20" i="1"/>
  <c r="P21" i="1"/>
  <c r="P22" i="1"/>
  <c r="P23" i="1"/>
  <c r="P24" i="1"/>
  <c r="E8" i="2"/>
  <c r="D8" i="2"/>
  <c r="C8" i="2"/>
  <c r="C107" i="1"/>
  <c r="I8" i="2" s="1"/>
  <c r="H1" i="2" s="1"/>
  <c r="D107" i="1"/>
  <c r="E107" i="1"/>
  <c r="F107" i="1"/>
  <c r="G107" i="1"/>
  <c r="H107" i="1"/>
  <c r="I107" i="1"/>
  <c r="J107" i="1"/>
  <c r="K107" i="1"/>
  <c r="M107" i="1"/>
  <c r="N107" i="1"/>
  <c r="O107" i="1"/>
  <c r="G9" i="2" l="1"/>
  <c r="O2" i="1" s="1"/>
  <c r="H22" i="2"/>
  <c r="H16" i="2"/>
  <c r="H10" i="2"/>
  <c r="H18" i="2"/>
  <c r="H14" i="2"/>
  <c r="H20" i="2"/>
  <c r="H12" i="2"/>
  <c r="H17" i="2"/>
  <c r="H15" i="2"/>
  <c r="H13" i="2"/>
  <c r="H11" i="2"/>
  <c r="H19" i="2"/>
  <c r="H21" i="2"/>
  <c r="H8" i="2"/>
  <c r="J21" i="2"/>
  <c r="M18" i="2"/>
  <c r="M16" i="2"/>
  <c r="M17" i="2"/>
  <c r="M14" i="2"/>
  <c r="L14" i="2"/>
  <c r="K20" i="2"/>
  <c r="K12" i="2"/>
  <c r="K21" i="2"/>
  <c r="M20" i="2"/>
  <c r="J18" i="2"/>
  <c r="M11" i="2"/>
  <c r="M12" i="2"/>
  <c r="J22" i="2"/>
  <c r="J14" i="2"/>
  <c r="L12" i="2"/>
  <c r="M21" i="2"/>
  <c r="L18" i="2"/>
  <c r="M13" i="2"/>
  <c r="J12" i="2"/>
  <c r="J20" i="2"/>
  <c r="L21" i="2"/>
  <c r="L13" i="2"/>
  <c r="K11" i="2"/>
  <c r="K16" i="2"/>
  <c r="K22" i="2"/>
  <c r="L17" i="2"/>
  <c r="J16" i="2"/>
  <c r="L22" i="2"/>
  <c r="L20" i="2"/>
  <c r="K17" i="2"/>
  <c r="L16" i="2"/>
  <c r="M22" i="2"/>
  <c r="J11" i="2"/>
  <c r="J17" i="2"/>
  <c r="K18" i="2"/>
  <c r="K13" i="2"/>
  <c r="J13" i="2"/>
  <c r="K14" i="2"/>
  <c r="L11" i="2"/>
  <c r="L107" i="1"/>
  <c r="P107" i="1"/>
  <c r="N9" i="2" l="1"/>
  <c r="O11" i="2"/>
  <c r="O12" i="2"/>
  <c r="O22" i="2"/>
  <c r="O17" i="2"/>
  <c r="O14" i="2"/>
  <c r="O13" i="2"/>
  <c r="O16" i="2"/>
  <c r="O21" i="2"/>
  <c r="O18" i="2"/>
  <c r="O20" i="2"/>
  <c r="H2" i="1" l="1"/>
  <c r="K2" i="1"/>
  <c r="E9" i="2" l="1"/>
  <c r="F9" i="2"/>
  <c r="M9" i="2" l="1"/>
  <c r="L2" i="1"/>
  <c r="L9" i="2"/>
  <c r="I2" i="1"/>
  <c r="B2" i="1" l="1"/>
  <c r="E2" i="1"/>
  <c r="C9" i="2" l="1"/>
  <c r="D9" i="2"/>
  <c r="I9" i="2" l="1"/>
  <c r="P9" i="2" s="1"/>
  <c r="F2" i="1"/>
  <c r="K9" i="2"/>
  <c r="J9" i="2"/>
  <c r="C2" i="1"/>
</calcChain>
</file>

<file path=xl/sharedStrings.xml><?xml version="1.0" encoding="utf-8"?>
<sst xmlns="http://schemas.openxmlformats.org/spreadsheetml/2006/main" count="75" uniqueCount="55">
  <si>
    <t>Total</t>
  </si>
  <si>
    <t xml:space="preserve"> Hisp</t>
  </si>
  <si>
    <t>Latino</t>
  </si>
  <si>
    <t>D2:</t>
  </si>
  <si>
    <t>D1:</t>
  </si>
  <si>
    <t>D3:</t>
  </si>
  <si>
    <t>D4:</t>
  </si>
  <si>
    <t>D5:</t>
  </si>
  <si>
    <t>(1-5)</t>
  </si>
  <si>
    <t>Instrucciones para preparar sus propios planes</t>
  </si>
  <si>
    <t>Al utilizar los datos en la hoja de designación</t>
  </si>
  <si>
    <t>1) Utilizarla como referencia para identificar información para que le sumen los datos a mano.</t>
  </si>
  <si>
    <t xml:space="preserve"> - O -</t>
  </si>
  <si>
    <t xml:space="preserve">2) En las hojas de designación, apunta el numero del distrito en cual quiera poner la Unidad. </t>
  </si>
  <si>
    <t>Se puede ver el resultado de la designación en la hoja de calculación apropiada.</t>
  </si>
  <si>
    <t>Las cifras en las hojas de calculación actualizarán automáticamente cuando se cambian las designaciones.</t>
  </si>
  <si>
    <t>Ver abajo para una descripción de los datos a la derecha del número de la Unidad de Población.</t>
  </si>
  <si>
    <t>Fíjese:</t>
  </si>
  <si>
    <t>Para minimizar la posibilidad para errores, las hojas son aseguaradas.</t>
  </si>
  <si>
    <t>Se puede apuntar solamente en las celdas</t>
  </si>
  <si>
    <t>amarillos.</t>
  </si>
  <si>
    <t>Al entregar:</t>
  </si>
  <si>
    <t>Cuando termine, envíe por e-mail su lista de designaciones a CommunityFeedback@visalia.city</t>
  </si>
  <si>
    <t>Distrito</t>
  </si>
  <si>
    <t>Unid</t>
  </si>
  <si>
    <t>Población</t>
  </si>
  <si>
    <t>Población Ciudadana en Edad Electoral (PCEE)</t>
  </si>
  <si>
    <t>Votantes Registratos (Nov. 2020)</t>
  </si>
  <si>
    <t>Votantes Activos (Nov. 2020)</t>
  </si>
  <si>
    <t>Pob</t>
  </si>
  <si>
    <t>Blanco</t>
  </si>
  <si>
    <t>Negro</t>
  </si>
  <si>
    <t>Asiático</t>
  </si>
  <si>
    <t>Otro</t>
  </si>
  <si>
    <t>Referencia: Población total &amp; deviación de la ideal por distrito</t>
  </si>
  <si>
    <t>Totales por distrito</t>
  </si>
  <si>
    <t>Población ideal:</t>
  </si>
  <si>
    <t>Public Participation Kit de la Ciudad de Visalia 2021</t>
  </si>
  <si>
    <t>Entre su nombre aquí</t>
  </si>
  <si>
    <t>Contados</t>
  </si>
  <si>
    <t>Porcentajes</t>
  </si>
  <si>
    <t>Grupo</t>
  </si>
  <si>
    <t>Categoria</t>
  </si>
  <si>
    <t>Sin designación</t>
  </si>
  <si>
    <t>Población total</t>
  </si>
  <si>
    <t>Pob. Tot.</t>
  </si>
  <si>
    <t>Deviación en personas</t>
  </si>
  <si>
    <t>PCEE Total</t>
  </si>
  <si>
    <t>Latinos</t>
  </si>
  <si>
    <t>Blancos</t>
  </si>
  <si>
    <t>Negros</t>
  </si>
  <si>
    <t>Votantes Registrados (Nov. 2020)</t>
  </si>
  <si>
    <t>Comentarios sobre esta opción</t>
  </si>
  <si>
    <t>Este mapa tiene razón porque…</t>
  </si>
  <si>
    <t>Votantes Activos
(Nov.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</si>
</sst>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Font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3" fontId="5" fillId="0" borderId="28" xfId="0" applyNumberFormat="1" applyFont="1" applyBorder="1" applyAlignment="1">
      <alignment horizontal="center" wrapText="1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164" fontId="13" fillId="0" borderId="0" xfId="1" applyNumberFormat="1" applyFont="1" applyFill="1" applyAlignment="1">
      <alignment horizontal="center"/>
    </xf>
    <xf numFmtId="0" fontId="7" fillId="0" borderId="38" xfId="0" applyFont="1" applyBorder="1" applyAlignment="1">
      <alignment horizontal="center"/>
    </xf>
    <xf numFmtId="3" fontId="5" fillId="0" borderId="27" xfId="0" quotePrefix="1" applyNumberFormat="1" applyFont="1" applyBorder="1" applyAlignment="1">
      <alignment horizontal="center" wrapText="1"/>
    </xf>
    <xf numFmtId="3" fontId="6" fillId="0" borderId="36" xfId="0" quotePrefix="1" applyNumberFormat="1" applyFont="1" applyBorder="1" applyAlignment="1">
      <alignment horizontal="center"/>
    </xf>
    <xf numFmtId="0" fontId="6" fillId="0" borderId="14" xfId="0" quotePrefix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9.109375" defaultRowHeight="15.6" x14ac:dyDescent="0.3"/>
  <cols>
    <col min="1" max="5" width="9.109375" style="2"/>
    <col min="6" max="6" width="11.6640625" style="2" customWidth="1"/>
    <col min="7" max="16384" width="9.109375" style="2"/>
  </cols>
  <sheetData>
    <row r="1" spans="1:6" x14ac:dyDescent="0.3">
      <c r="A1" s="1" t="s">
        <v>9</v>
      </c>
    </row>
    <row r="3" spans="1:6" x14ac:dyDescent="0.3">
      <c r="A3" s="1" t="s">
        <v>10</v>
      </c>
    </row>
    <row r="4" spans="1:6" x14ac:dyDescent="0.3">
      <c r="A4" s="2" t="s">
        <v>11</v>
      </c>
    </row>
    <row r="5" spans="1:6" x14ac:dyDescent="0.3">
      <c r="A5" s="2" t="s">
        <v>12</v>
      </c>
    </row>
    <row r="6" spans="1:6" x14ac:dyDescent="0.3">
      <c r="A6" s="2" t="s">
        <v>13</v>
      </c>
    </row>
    <row r="7" spans="1:6" x14ac:dyDescent="0.3">
      <c r="B7" s="2" t="s">
        <v>14</v>
      </c>
    </row>
    <row r="8" spans="1:6" x14ac:dyDescent="0.3">
      <c r="B8" s="2" t="s">
        <v>15</v>
      </c>
    </row>
    <row r="9" spans="1:6" x14ac:dyDescent="0.3">
      <c r="B9" s="2" t="s">
        <v>16</v>
      </c>
    </row>
    <row r="11" spans="1:6" x14ac:dyDescent="0.3">
      <c r="A11" s="1" t="s">
        <v>17</v>
      </c>
      <c r="B11" s="2" t="s">
        <v>18</v>
      </c>
    </row>
    <row r="12" spans="1:6" x14ac:dyDescent="0.3">
      <c r="B12" s="2" t="s">
        <v>19</v>
      </c>
      <c r="F12" s="3" t="s">
        <v>20</v>
      </c>
    </row>
    <row r="14" spans="1:6" x14ac:dyDescent="0.3">
      <c r="A14" s="1" t="s">
        <v>21</v>
      </c>
    </row>
    <row r="15" spans="1:6" x14ac:dyDescent="0.3">
      <c r="B15" s="2" t="s">
        <v>22</v>
      </c>
    </row>
  </sheetData>
  <sheetProtection sheet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7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88671875" defaultRowHeight="12" x14ac:dyDescent="0.25"/>
  <cols>
    <col min="1" max="1" width="6.109375" style="36" bestFit="1" customWidth="1"/>
    <col min="2" max="2" width="6.5546875" style="36" bestFit="1" customWidth="1"/>
    <col min="3" max="3" width="8.77734375" style="36" bestFit="1" customWidth="1"/>
    <col min="4" max="4" width="7.88671875" style="36" bestFit="1" customWidth="1"/>
    <col min="5" max="5" width="6.5546875" style="36" bestFit="1" customWidth="1"/>
    <col min="6" max="6" width="7.109375" style="36" bestFit="1" customWidth="1"/>
    <col min="7" max="7" width="6.5546875" style="36" customWidth="1"/>
    <col min="8" max="8" width="6.33203125" style="42" customWidth="1"/>
    <col min="9" max="9" width="7.109375" style="36" bestFit="1" customWidth="1"/>
    <col min="10" max="11" width="6.33203125" style="36" customWidth="1"/>
    <col min="12" max="12" width="7.109375" style="36" bestFit="1" customWidth="1"/>
    <col min="13" max="14" width="6.33203125" style="36" customWidth="1"/>
    <col min="15" max="15" width="7.109375" style="36" bestFit="1" customWidth="1"/>
    <col min="16" max="16" width="6.33203125" style="36" customWidth="1"/>
    <col min="17" max="17" width="6.88671875" style="5"/>
    <col min="18" max="18" width="6.77734375" style="5" customWidth="1"/>
    <col min="19" max="20" width="6.88671875" style="5" customWidth="1"/>
    <col min="21" max="21" width="6.77734375" style="5" customWidth="1"/>
    <col min="22" max="23" width="6.5546875" style="5" customWidth="1"/>
    <col min="24" max="24" width="3.5546875" style="5" customWidth="1"/>
    <col min="25" max="26" width="6.5546875" style="5" customWidth="1"/>
    <col min="27" max="27" width="3.5546875" style="5" customWidth="1"/>
    <col min="28" max="29" width="6.5546875" style="5" customWidth="1"/>
    <col min="30" max="16384" width="6.88671875" style="5"/>
  </cols>
  <sheetData>
    <row r="1" spans="1:16" ht="12.6" customHeight="1" thickBot="1" x14ac:dyDescent="0.3">
      <c r="A1" s="76" t="s">
        <v>34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5"/>
    </row>
    <row r="2" spans="1:16" ht="12.6" thickBot="1" x14ac:dyDescent="0.3">
      <c r="A2" s="39" t="s">
        <v>4</v>
      </c>
      <c r="B2" s="37">
        <f>resultados!$C$8</f>
        <v>0</v>
      </c>
      <c r="C2" s="37">
        <f>resultados!$C$9</f>
        <v>-28399.599999999999</v>
      </c>
      <c r="D2" s="39" t="s">
        <v>3</v>
      </c>
      <c r="E2" s="37">
        <f>resultados!$D$8</f>
        <v>0</v>
      </c>
      <c r="F2" s="37">
        <f>resultados!$D$9</f>
        <v>-28399.599999999999</v>
      </c>
      <c r="G2" s="39" t="s">
        <v>5</v>
      </c>
      <c r="H2" s="37">
        <f>resultados!$E$8</f>
        <v>0</v>
      </c>
      <c r="I2" s="37">
        <f>resultados!$E$9</f>
        <v>-28399.599999999999</v>
      </c>
      <c r="J2" s="39" t="s">
        <v>6</v>
      </c>
      <c r="K2" s="37">
        <f>resultados!$F$8</f>
        <v>0</v>
      </c>
      <c r="L2" s="38">
        <f>resultados!$F$9</f>
        <v>-28399.599999999999</v>
      </c>
      <c r="M2" s="39" t="s">
        <v>7</v>
      </c>
      <c r="N2" s="37">
        <f>resultados!$G$8</f>
        <v>0</v>
      </c>
      <c r="O2" s="38">
        <f>resultados!$G$9</f>
        <v>-28399.599999999999</v>
      </c>
      <c r="P2" s="5"/>
    </row>
    <row r="3" spans="1:16" x14ac:dyDescent="0.25">
      <c r="H3" s="36"/>
    </row>
    <row r="4" spans="1:16" ht="13.5" customHeight="1" x14ac:dyDescent="0.25">
      <c r="A4" s="51" t="s">
        <v>23</v>
      </c>
      <c r="B4" s="61" t="s">
        <v>24</v>
      </c>
      <c r="C4" s="61" t="s">
        <v>25</v>
      </c>
      <c r="D4" s="72" t="s">
        <v>26</v>
      </c>
      <c r="E4" s="73"/>
      <c r="F4" s="73"/>
      <c r="G4" s="73"/>
      <c r="H4" s="74"/>
      <c r="I4" s="72" t="s">
        <v>27</v>
      </c>
      <c r="J4" s="73"/>
      <c r="K4" s="73"/>
      <c r="L4" s="74"/>
      <c r="M4" s="72" t="s">
        <v>28</v>
      </c>
      <c r="N4" s="73"/>
      <c r="O4" s="73"/>
      <c r="P4" s="75"/>
    </row>
    <row r="5" spans="1:16" s="4" customFormat="1" x14ac:dyDescent="0.25">
      <c r="A5" s="58" t="s">
        <v>8</v>
      </c>
      <c r="B5" s="59" t="s">
        <v>29</v>
      </c>
      <c r="C5" s="59" t="s">
        <v>0</v>
      </c>
      <c r="D5" s="63" t="s">
        <v>0</v>
      </c>
      <c r="E5" s="60" t="s">
        <v>1</v>
      </c>
      <c r="F5" s="60" t="s">
        <v>30</v>
      </c>
      <c r="G5" s="60" t="s">
        <v>31</v>
      </c>
      <c r="H5" s="62" t="s">
        <v>32</v>
      </c>
      <c r="I5" s="60" t="s">
        <v>0</v>
      </c>
      <c r="J5" s="60" t="s">
        <v>2</v>
      </c>
      <c r="K5" s="69" t="s">
        <v>32</v>
      </c>
      <c r="L5" s="62" t="s">
        <v>33</v>
      </c>
      <c r="M5" s="60" t="s">
        <v>0</v>
      </c>
      <c r="N5" s="60" t="s">
        <v>2</v>
      </c>
      <c r="O5" s="69" t="s">
        <v>32</v>
      </c>
      <c r="P5" s="64" t="s">
        <v>33</v>
      </c>
    </row>
    <row r="6" spans="1:16" x14ac:dyDescent="0.25">
      <c r="A6" s="52"/>
      <c r="B6" s="40">
        <v>1</v>
      </c>
      <c r="C6" s="55">
        <v>15</v>
      </c>
      <c r="D6" s="55">
        <v>4.8914999999999997</v>
      </c>
      <c r="E6" s="40">
        <v>4.180974</v>
      </c>
      <c r="F6" s="40">
        <v>0</v>
      </c>
      <c r="G6" s="40">
        <v>0.71052499999999996</v>
      </c>
      <c r="H6" s="56">
        <v>0</v>
      </c>
      <c r="I6" s="40">
        <v>4</v>
      </c>
      <c r="J6" s="40">
        <v>0</v>
      </c>
      <c r="K6" s="41">
        <v>0</v>
      </c>
      <c r="L6" s="53">
        <f t="shared" ref="L6:L69" si="0">I6-J6-K6</f>
        <v>4</v>
      </c>
      <c r="M6" s="57">
        <v>3</v>
      </c>
      <c r="N6" s="41">
        <v>0</v>
      </c>
      <c r="O6" s="41">
        <v>0</v>
      </c>
      <c r="P6" s="53">
        <f>M6-N6-O6</f>
        <v>3</v>
      </c>
    </row>
    <row r="7" spans="1:16" x14ac:dyDescent="0.25">
      <c r="A7" s="54"/>
      <c r="B7" s="40">
        <v>2</v>
      </c>
      <c r="C7" s="55">
        <v>51</v>
      </c>
      <c r="D7" s="55">
        <v>25.027311000000001</v>
      </c>
      <c r="E7" s="40">
        <v>15.051507000000001</v>
      </c>
      <c r="F7" s="40">
        <v>5.697959</v>
      </c>
      <c r="G7" s="40">
        <v>0.53289399999999998</v>
      </c>
      <c r="H7" s="56">
        <v>3.7449530000000002</v>
      </c>
      <c r="I7" s="40">
        <v>21</v>
      </c>
      <c r="J7" s="40">
        <v>6</v>
      </c>
      <c r="K7" s="41">
        <v>0</v>
      </c>
      <c r="L7" s="53">
        <f t="shared" si="0"/>
        <v>15</v>
      </c>
      <c r="M7" s="57">
        <v>15</v>
      </c>
      <c r="N7" s="41">
        <v>4</v>
      </c>
      <c r="O7" s="41">
        <v>0</v>
      </c>
      <c r="P7" s="53">
        <f t="shared" ref="P7:P104" si="1">M7-N7-O7</f>
        <v>11</v>
      </c>
    </row>
    <row r="8" spans="1:16" x14ac:dyDescent="0.25">
      <c r="A8" s="54"/>
      <c r="B8" s="40">
        <v>3</v>
      </c>
      <c r="C8" s="55">
        <v>62</v>
      </c>
      <c r="D8" s="55">
        <v>31.116664</v>
      </c>
      <c r="E8" s="40">
        <v>9.6885809999999992</v>
      </c>
      <c r="F8" s="40">
        <v>18.928083999999998</v>
      </c>
      <c r="G8" s="40">
        <v>0</v>
      </c>
      <c r="H8" s="56">
        <v>0</v>
      </c>
      <c r="I8" s="40">
        <v>5</v>
      </c>
      <c r="J8" s="40">
        <v>1</v>
      </c>
      <c r="K8" s="41">
        <v>0</v>
      </c>
      <c r="L8" s="53">
        <f t="shared" si="0"/>
        <v>4</v>
      </c>
      <c r="M8" s="57">
        <v>4</v>
      </c>
      <c r="N8" s="41">
        <v>0</v>
      </c>
      <c r="O8" s="41">
        <v>0</v>
      </c>
      <c r="P8" s="53">
        <f t="shared" si="1"/>
        <v>4</v>
      </c>
    </row>
    <row r="9" spans="1:16" x14ac:dyDescent="0.25">
      <c r="A9" s="54"/>
      <c r="B9" s="40">
        <v>4</v>
      </c>
      <c r="C9" s="55">
        <v>45</v>
      </c>
      <c r="D9" s="55">
        <v>21.690486</v>
      </c>
      <c r="E9" s="40">
        <v>6.689559</v>
      </c>
      <c r="F9" s="40">
        <v>11.395916</v>
      </c>
      <c r="G9" s="40">
        <v>0</v>
      </c>
      <c r="H9" s="56">
        <v>2.4966349999999999</v>
      </c>
      <c r="I9" s="40">
        <v>10</v>
      </c>
      <c r="J9" s="40">
        <v>1</v>
      </c>
      <c r="K9" s="41">
        <v>0</v>
      </c>
      <c r="L9" s="53">
        <f t="shared" si="0"/>
        <v>9</v>
      </c>
      <c r="M9" s="57">
        <v>9</v>
      </c>
      <c r="N9" s="41">
        <v>1</v>
      </c>
      <c r="O9" s="41">
        <v>0</v>
      </c>
      <c r="P9" s="53">
        <f t="shared" si="1"/>
        <v>8</v>
      </c>
    </row>
    <row r="10" spans="1:16" x14ac:dyDescent="0.25">
      <c r="A10" s="52"/>
      <c r="B10" s="40">
        <v>5</v>
      </c>
      <c r="C10" s="55">
        <v>1867</v>
      </c>
      <c r="D10" s="55">
        <v>921.79772000000003</v>
      </c>
      <c r="E10" s="40">
        <v>281.79766000000001</v>
      </c>
      <c r="F10" s="40">
        <v>493.82303100000001</v>
      </c>
      <c r="G10" s="40">
        <v>1.2434190000000001</v>
      </c>
      <c r="H10" s="56">
        <v>136.06660299999999</v>
      </c>
      <c r="I10" s="40">
        <v>1212</v>
      </c>
      <c r="J10" s="40">
        <v>317</v>
      </c>
      <c r="K10" s="41">
        <v>35</v>
      </c>
      <c r="L10" s="53">
        <f t="shared" si="0"/>
        <v>860</v>
      </c>
      <c r="M10" s="57">
        <v>1064</v>
      </c>
      <c r="N10" s="41">
        <v>256</v>
      </c>
      <c r="O10" s="41">
        <v>31</v>
      </c>
      <c r="P10" s="53">
        <f t="shared" si="1"/>
        <v>777</v>
      </c>
    </row>
    <row r="11" spans="1:16" x14ac:dyDescent="0.25">
      <c r="A11" s="54"/>
      <c r="B11" s="40">
        <v>6</v>
      </c>
      <c r="C11" s="55">
        <v>2752</v>
      </c>
      <c r="D11" s="55">
        <v>1534.1827000000001</v>
      </c>
      <c r="E11" s="40">
        <v>512.13506700000005</v>
      </c>
      <c r="F11" s="40">
        <v>614.89221999999995</v>
      </c>
      <c r="G11" s="40">
        <v>3.63158</v>
      </c>
      <c r="H11" s="56">
        <v>394.95239400000003</v>
      </c>
      <c r="I11" s="40">
        <v>1587</v>
      </c>
      <c r="J11" s="40">
        <v>522</v>
      </c>
      <c r="K11" s="41">
        <v>71</v>
      </c>
      <c r="L11" s="53">
        <f t="shared" si="0"/>
        <v>994</v>
      </c>
      <c r="M11" s="57">
        <v>1356</v>
      </c>
      <c r="N11" s="41">
        <v>411</v>
      </c>
      <c r="O11" s="41">
        <v>55</v>
      </c>
      <c r="P11" s="53">
        <f t="shared" si="1"/>
        <v>890</v>
      </c>
    </row>
    <row r="12" spans="1:16" x14ac:dyDescent="0.25">
      <c r="A12" s="54"/>
      <c r="B12" s="40">
        <v>7</v>
      </c>
      <c r="C12" s="55">
        <v>635</v>
      </c>
      <c r="D12" s="55">
        <v>434.42608999999999</v>
      </c>
      <c r="E12" s="40">
        <v>59.023961999999997</v>
      </c>
      <c r="F12" s="40">
        <v>355.480253</v>
      </c>
      <c r="G12" s="40">
        <v>0</v>
      </c>
      <c r="H12" s="56">
        <v>19.921875</v>
      </c>
      <c r="I12" s="40">
        <v>489</v>
      </c>
      <c r="J12" s="40">
        <v>104</v>
      </c>
      <c r="K12" s="41">
        <v>15</v>
      </c>
      <c r="L12" s="53">
        <f t="shared" si="0"/>
        <v>370</v>
      </c>
      <c r="M12" s="57">
        <v>430</v>
      </c>
      <c r="N12" s="41">
        <v>90</v>
      </c>
      <c r="O12" s="41">
        <v>14</v>
      </c>
      <c r="P12" s="53">
        <f t="shared" si="1"/>
        <v>326</v>
      </c>
    </row>
    <row r="13" spans="1:16" x14ac:dyDescent="0.25">
      <c r="A13" s="54"/>
      <c r="B13" s="40">
        <v>8</v>
      </c>
      <c r="C13" s="55">
        <v>2181</v>
      </c>
      <c r="D13" s="55">
        <v>1390.5738309999999</v>
      </c>
      <c r="E13" s="40">
        <v>250.97582700000001</v>
      </c>
      <c r="F13" s="40">
        <v>1074.519888</v>
      </c>
      <c r="G13" s="40">
        <v>0</v>
      </c>
      <c r="H13" s="56">
        <v>65.078125</v>
      </c>
      <c r="I13" s="40">
        <v>1379</v>
      </c>
      <c r="J13" s="40">
        <v>378</v>
      </c>
      <c r="K13" s="41">
        <v>43</v>
      </c>
      <c r="L13" s="53">
        <f t="shared" si="0"/>
        <v>958</v>
      </c>
      <c r="M13" s="57">
        <v>1141</v>
      </c>
      <c r="N13" s="41">
        <v>296</v>
      </c>
      <c r="O13" s="41">
        <v>32</v>
      </c>
      <c r="P13" s="53">
        <f t="shared" si="1"/>
        <v>813</v>
      </c>
    </row>
    <row r="14" spans="1:16" x14ac:dyDescent="0.25">
      <c r="A14" s="52"/>
      <c r="B14" s="40">
        <v>9</v>
      </c>
      <c r="C14" s="55">
        <v>1901</v>
      </c>
      <c r="D14" s="55">
        <v>1307.055388</v>
      </c>
      <c r="E14" s="40">
        <v>248.53337200000001</v>
      </c>
      <c r="F14" s="40">
        <v>1035.1668199999999</v>
      </c>
      <c r="G14" s="40">
        <v>3.552632</v>
      </c>
      <c r="H14" s="56">
        <v>4.1025640000000001</v>
      </c>
      <c r="I14" s="40">
        <v>1342</v>
      </c>
      <c r="J14" s="40">
        <v>330</v>
      </c>
      <c r="K14" s="41">
        <v>30</v>
      </c>
      <c r="L14" s="53">
        <f t="shared" si="0"/>
        <v>982</v>
      </c>
      <c r="M14" s="57">
        <v>1107</v>
      </c>
      <c r="N14" s="41">
        <v>243</v>
      </c>
      <c r="O14" s="41">
        <v>25</v>
      </c>
      <c r="P14" s="53">
        <f t="shared" si="1"/>
        <v>839</v>
      </c>
    </row>
    <row r="15" spans="1:16" x14ac:dyDescent="0.25">
      <c r="A15" s="54"/>
      <c r="B15" s="40">
        <v>10</v>
      </c>
      <c r="C15" s="55">
        <v>2925</v>
      </c>
      <c r="D15" s="55">
        <v>2024.841735</v>
      </c>
      <c r="E15" s="40">
        <v>464.59916099999998</v>
      </c>
      <c r="F15" s="40">
        <v>1371.6290449999999</v>
      </c>
      <c r="G15" s="40">
        <v>9.6135370000000009</v>
      </c>
      <c r="H15" s="56">
        <v>175</v>
      </c>
      <c r="I15" s="40">
        <v>2008</v>
      </c>
      <c r="J15" s="40">
        <v>533</v>
      </c>
      <c r="K15" s="41">
        <v>75</v>
      </c>
      <c r="L15" s="53">
        <f t="shared" si="0"/>
        <v>1400</v>
      </c>
      <c r="M15" s="57">
        <v>1696</v>
      </c>
      <c r="N15" s="41">
        <v>420</v>
      </c>
      <c r="O15" s="41">
        <v>55</v>
      </c>
      <c r="P15" s="53">
        <f t="shared" si="1"/>
        <v>1221</v>
      </c>
    </row>
    <row r="16" spans="1:16" x14ac:dyDescent="0.25">
      <c r="A16" s="54"/>
      <c r="B16" s="40">
        <v>11</v>
      </c>
      <c r="C16" s="55">
        <v>951</v>
      </c>
      <c r="D16" s="55">
        <v>500.65242699999999</v>
      </c>
      <c r="E16" s="40">
        <v>241.66031599999999</v>
      </c>
      <c r="F16" s="40">
        <v>181.068444</v>
      </c>
      <c r="G16" s="40">
        <v>1.776313</v>
      </c>
      <c r="H16" s="56">
        <v>76.147366000000005</v>
      </c>
      <c r="I16" s="40">
        <v>483</v>
      </c>
      <c r="J16" s="40">
        <v>146</v>
      </c>
      <c r="K16" s="41">
        <v>12</v>
      </c>
      <c r="L16" s="53">
        <f t="shared" si="0"/>
        <v>325</v>
      </c>
      <c r="M16" s="57">
        <v>399</v>
      </c>
      <c r="N16" s="41">
        <v>110</v>
      </c>
      <c r="O16" s="41">
        <v>9</v>
      </c>
      <c r="P16" s="53">
        <f t="shared" si="1"/>
        <v>280</v>
      </c>
    </row>
    <row r="17" spans="1:16" x14ac:dyDescent="0.25">
      <c r="A17" s="54"/>
      <c r="B17" s="40">
        <v>12</v>
      </c>
      <c r="C17" s="55">
        <v>1589</v>
      </c>
      <c r="D17" s="55">
        <v>849.30163400000004</v>
      </c>
      <c r="E17" s="40">
        <v>298.07523500000002</v>
      </c>
      <c r="F17" s="40">
        <v>371.215374</v>
      </c>
      <c r="G17" s="40">
        <v>2.9652980000000002</v>
      </c>
      <c r="H17" s="56">
        <v>174.450333</v>
      </c>
      <c r="I17" s="40">
        <v>849</v>
      </c>
      <c r="J17" s="40">
        <v>248</v>
      </c>
      <c r="K17" s="41">
        <v>43</v>
      </c>
      <c r="L17" s="53">
        <f t="shared" si="0"/>
        <v>558</v>
      </c>
      <c r="M17" s="57">
        <v>733</v>
      </c>
      <c r="N17" s="41">
        <v>209</v>
      </c>
      <c r="O17" s="41">
        <v>32</v>
      </c>
      <c r="P17" s="53">
        <f t="shared" si="1"/>
        <v>492</v>
      </c>
    </row>
    <row r="18" spans="1:16" x14ac:dyDescent="0.25">
      <c r="A18" s="52"/>
      <c r="B18" s="40">
        <v>13</v>
      </c>
      <c r="C18" s="55">
        <v>3549</v>
      </c>
      <c r="D18" s="55">
        <v>1911.7524020000001</v>
      </c>
      <c r="E18" s="40">
        <v>662.78184899999997</v>
      </c>
      <c r="F18" s="40">
        <v>867.06678999999997</v>
      </c>
      <c r="G18" s="40">
        <v>4.1399720000000002</v>
      </c>
      <c r="H18" s="56">
        <v>369.64486799999997</v>
      </c>
      <c r="I18" s="40">
        <v>1900</v>
      </c>
      <c r="J18" s="40">
        <v>636</v>
      </c>
      <c r="K18" s="41">
        <v>64</v>
      </c>
      <c r="L18" s="53">
        <f t="shared" si="0"/>
        <v>1200</v>
      </c>
      <c r="M18" s="57">
        <v>1615</v>
      </c>
      <c r="N18" s="41">
        <v>526</v>
      </c>
      <c r="O18" s="41">
        <v>52</v>
      </c>
      <c r="P18" s="53">
        <f t="shared" si="1"/>
        <v>1037</v>
      </c>
    </row>
    <row r="19" spans="1:16" x14ac:dyDescent="0.25">
      <c r="A19" s="54"/>
      <c r="B19" s="40">
        <v>14</v>
      </c>
      <c r="C19" s="55">
        <v>2391</v>
      </c>
      <c r="D19" s="55">
        <v>1655.000106</v>
      </c>
      <c r="E19" s="40">
        <v>714.99988299999995</v>
      </c>
      <c r="F19" s="40">
        <v>860.00012200000003</v>
      </c>
      <c r="G19" s="40">
        <v>0</v>
      </c>
      <c r="H19" s="56">
        <v>80.000101000000001</v>
      </c>
      <c r="I19" s="40">
        <v>1574</v>
      </c>
      <c r="J19" s="40">
        <v>515</v>
      </c>
      <c r="K19" s="41">
        <v>29</v>
      </c>
      <c r="L19" s="53">
        <f t="shared" si="0"/>
        <v>1030</v>
      </c>
      <c r="M19" s="57">
        <v>1255</v>
      </c>
      <c r="N19" s="41">
        <v>364</v>
      </c>
      <c r="O19" s="41">
        <v>18</v>
      </c>
      <c r="P19" s="53">
        <f t="shared" si="1"/>
        <v>873</v>
      </c>
    </row>
    <row r="20" spans="1:16" x14ac:dyDescent="0.25">
      <c r="A20" s="54"/>
      <c r="B20" s="40">
        <v>15</v>
      </c>
      <c r="C20" s="55">
        <v>575</v>
      </c>
      <c r="D20" s="55">
        <v>433.44138800000002</v>
      </c>
      <c r="E20" s="40">
        <v>20.000001000000001</v>
      </c>
      <c r="F20" s="40">
        <v>383.44138400000003</v>
      </c>
      <c r="G20" s="40">
        <v>0</v>
      </c>
      <c r="H20" s="56">
        <v>30</v>
      </c>
      <c r="I20" s="40">
        <v>325</v>
      </c>
      <c r="J20" s="40">
        <v>77</v>
      </c>
      <c r="K20" s="41">
        <v>1</v>
      </c>
      <c r="L20" s="53">
        <f t="shared" si="0"/>
        <v>247</v>
      </c>
      <c r="M20" s="57">
        <v>245</v>
      </c>
      <c r="N20" s="41">
        <v>61</v>
      </c>
      <c r="O20" s="41">
        <v>1</v>
      </c>
      <c r="P20" s="53">
        <f t="shared" si="1"/>
        <v>183</v>
      </c>
    </row>
    <row r="21" spans="1:16" x14ac:dyDescent="0.25">
      <c r="A21" s="54"/>
      <c r="B21" s="40">
        <v>16</v>
      </c>
      <c r="C21" s="55">
        <v>1120</v>
      </c>
      <c r="D21" s="55">
        <v>760.00011500000005</v>
      </c>
      <c r="E21" s="40">
        <v>175.00000299999999</v>
      </c>
      <c r="F21" s="40">
        <v>555.00011099999995</v>
      </c>
      <c r="G21" s="40">
        <v>0</v>
      </c>
      <c r="H21" s="56">
        <v>30</v>
      </c>
      <c r="I21" s="40">
        <v>655</v>
      </c>
      <c r="J21" s="40">
        <v>192</v>
      </c>
      <c r="K21" s="41">
        <v>16</v>
      </c>
      <c r="L21" s="53">
        <f t="shared" si="0"/>
        <v>447</v>
      </c>
      <c r="M21" s="57">
        <v>507</v>
      </c>
      <c r="N21" s="41">
        <v>120</v>
      </c>
      <c r="O21" s="41">
        <v>15</v>
      </c>
      <c r="P21" s="53">
        <f t="shared" si="1"/>
        <v>372</v>
      </c>
    </row>
    <row r="22" spans="1:16" x14ac:dyDescent="0.25">
      <c r="A22" s="52"/>
      <c r="B22" s="40">
        <v>17</v>
      </c>
      <c r="C22" s="55">
        <v>1050</v>
      </c>
      <c r="D22" s="55">
        <v>505.12120099999999</v>
      </c>
      <c r="E22" s="40">
        <v>83.670896999999997</v>
      </c>
      <c r="F22" s="40">
        <v>375.30100700000003</v>
      </c>
      <c r="G22" s="40">
        <v>20.149301000000001</v>
      </c>
      <c r="H22" s="56">
        <v>24.999998999999999</v>
      </c>
      <c r="I22" s="40">
        <v>547</v>
      </c>
      <c r="J22" s="40">
        <v>187</v>
      </c>
      <c r="K22" s="41">
        <v>10</v>
      </c>
      <c r="L22" s="53">
        <f t="shared" si="0"/>
        <v>350</v>
      </c>
      <c r="M22" s="57">
        <v>409</v>
      </c>
      <c r="N22" s="41">
        <v>125</v>
      </c>
      <c r="O22" s="41">
        <v>6</v>
      </c>
      <c r="P22" s="53">
        <f t="shared" si="1"/>
        <v>278</v>
      </c>
    </row>
    <row r="23" spans="1:16" x14ac:dyDescent="0.25">
      <c r="A23" s="54"/>
      <c r="B23" s="40">
        <v>18</v>
      </c>
      <c r="C23" s="55">
        <v>1822</v>
      </c>
      <c r="D23" s="55">
        <v>1384.8790289999999</v>
      </c>
      <c r="E23" s="40">
        <v>571.32907899999998</v>
      </c>
      <c r="F23" s="40">
        <v>524.69921799999997</v>
      </c>
      <c r="G23" s="40">
        <v>204.85069899999999</v>
      </c>
      <c r="H23" s="56">
        <v>65.000000999999997</v>
      </c>
      <c r="I23" s="40">
        <v>777</v>
      </c>
      <c r="J23" s="40">
        <v>302</v>
      </c>
      <c r="K23" s="41">
        <v>15</v>
      </c>
      <c r="L23" s="53">
        <f t="shared" si="0"/>
        <v>460</v>
      </c>
      <c r="M23" s="57">
        <v>509</v>
      </c>
      <c r="N23" s="41">
        <v>185</v>
      </c>
      <c r="O23" s="41">
        <v>6</v>
      </c>
      <c r="P23" s="53">
        <f t="shared" si="1"/>
        <v>318</v>
      </c>
    </row>
    <row r="24" spans="1:16" x14ac:dyDescent="0.25">
      <c r="A24" s="54"/>
      <c r="B24" s="40">
        <v>19</v>
      </c>
      <c r="C24" s="55">
        <v>2268</v>
      </c>
      <c r="D24" s="55">
        <v>1431.176592</v>
      </c>
      <c r="E24" s="40">
        <v>568.57769099999996</v>
      </c>
      <c r="F24" s="40">
        <v>756.25096599999995</v>
      </c>
      <c r="G24" s="40">
        <v>25.565016</v>
      </c>
      <c r="H24" s="56">
        <v>58.205129999999997</v>
      </c>
      <c r="I24" s="40">
        <v>1198</v>
      </c>
      <c r="J24" s="40">
        <v>462</v>
      </c>
      <c r="K24" s="41">
        <v>16</v>
      </c>
      <c r="L24" s="53">
        <f t="shared" si="0"/>
        <v>720</v>
      </c>
      <c r="M24" s="57">
        <v>875</v>
      </c>
      <c r="N24" s="41">
        <v>297</v>
      </c>
      <c r="O24" s="41">
        <v>14</v>
      </c>
      <c r="P24" s="53">
        <f t="shared" si="1"/>
        <v>564</v>
      </c>
    </row>
    <row r="25" spans="1:16" x14ac:dyDescent="0.25">
      <c r="A25" s="54"/>
      <c r="B25" s="40">
        <v>20</v>
      </c>
      <c r="C25" s="55">
        <v>1560</v>
      </c>
      <c r="D25" s="55">
        <v>889.52991099999997</v>
      </c>
      <c r="E25" s="40">
        <v>316.08963499999999</v>
      </c>
      <c r="F25" s="40">
        <v>528.64339199999995</v>
      </c>
      <c r="G25" s="40">
        <v>0.88235300000000005</v>
      </c>
      <c r="H25" s="56">
        <v>7.6923079999999997</v>
      </c>
      <c r="I25" s="40">
        <v>868</v>
      </c>
      <c r="J25" s="40">
        <v>385</v>
      </c>
      <c r="K25" s="41">
        <v>4</v>
      </c>
      <c r="L25" s="53">
        <f t="shared" si="0"/>
        <v>479</v>
      </c>
      <c r="M25" s="57">
        <v>632</v>
      </c>
      <c r="N25" s="41">
        <v>245</v>
      </c>
      <c r="O25" s="41">
        <v>3</v>
      </c>
      <c r="P25" s="53">
        <f t="shared" si="1"/>
        <v>384</v>
      </c>
    </row>
    <row r="26" spans="1:16" x14ac:dyDescent="0.25">
      <c r="A26" s="52"/>
      <c r="B26" s="40">
        <v>21</v>
      </c>
      <c r="C26" s="55">
        <v>562</v>
      </c>
      <c r="D26" s="55">
        <v>350.81104299999998</v>
      </c>
      <c r="E26" s="40">
        <v>88.395741000000001</v>
      </c>
      <c r="F26" s="40">
        <v>236.92731800000001</v>
      </c>
      <c r="G26" s="40">
        <v>0.43478299999999998</v>
      </c>
      <c r="H26" s="56">
        <v>17.553193</v>
      </c>
      <c r="I26" s="40">
        <v>420</v>
      </c>
      <c r="J26" s="40">
        <v>131</v>
      </c>
      <c r="K26" s="41">
        <v>8</v>
      </c>
      <c r="L26" s="53">
        <f t="shared" si="0"/>
        <v>281</v>
      </c>
      <c r="M26" s="57">
        <v>355</v>
      </c>
      <c r="N26" s="41">
        <v>106</v>
      </c>
      <c r="O26" s="41">
        <v>8</v>
      </c>
      <c r="P26" s="53">
        <f t="shared" si="1"/>
        <v>241</v>
      </c>
    </row>
    <row r="27" spans="1:16" x14ac:dyDescent="0.25">
      <c r="A27" s="54"/>
      <c r="B27" s="40">
        <v>22</v>
      </c>
      <c r="C27" s="55">
        <v>1663</v>
      </c>
      <c r="D27" s="55">
        <v>925.64746100000002</v>
      </c>
      <c r="E27" s="40">
        <v>256.80112000000003</v>
      </c>
      <c r="F27" s="40">
        <v>627.61372700000004</v>
      </c>
      <c r="G27" s="40">
        <v>4.8074539999999999</v>
      </c>
      <c r="H27" s="56">
        <v>20.851064000000001</v>
      </c>
      <c r="I27" s="40">
        <v>837</v>
      </c>
      <c r="J27" s="40">
        <v>321</v>
      </c>
      <c r="K27" s="41">
        <v>9</v>
      </c>
      <c r="L27" s="53">
        <f t="shared" si="0"/>
        <v>507</v>
      </c>
      <c r="M27" s="57">
        <v>621</v>
      </c>
      <c r="N27" s="41">
        <v>233</v>
      </c>
      <c r="O27" s="41">
        <v>7</v>
      </c>
      <c r="P27" s="53">
        <f t="shared" si="1"/>
        <v>381</v>
      </c>
    </row>
    <row r="28" spans="1:16" x14ac:dyDescent="0.25">
      <c r="A28" s="54"/>
      <c r="B28" s="40">
        <v>23</v>
      </c>
      <c r="C28" s="55">
        <v>1299</v>
      </c>
      <c r="D28" s="55">
        <v>855.28858400000001</v>
      </c>
      <c r="E28" s="40">
        <v>234.705928</v>
      </c>
      <c r="F28" s="40">
        <v>575.07709399999999</v>
      </c>
      <c r="G28" s="40">
        <v>2.2608700000000002</v>
      </c>
      <c r="H28" s="56">
        <v>25.744679999999999</v>
      </c>
      <c r="I28" s="40">
        <v>729</v>
      </c>
      <c r="J28" s="40">
        <v>227</v>
      </c>
      <c r="K28" s="41">
        <v>26</v>
      </c>
      <c r="L28" s="53">
        <f t="shared" si="0"/>
        <v>476</v>
      </c>
      <c r="M28" s="57">
        <v>574</v>
      </c>
      <c r="N28" s="41">
        <v>163</v>
      </c>
      <c r="O28" s="41">
        <v>21</v>
      </c>
      <c r="P28" s="53">
        <f t="shared" si="1"/>
        <v>390</v>
      </c>
    </row>
    <row r="29" spans="1:16" x14ac:dyDescent="0.25">
      <c r="A29" s="54"/>
      <c r="B29" s="40">
        <v>24</v>
      </c>
      <c r="C29" s="55">
        <v>1522</v>
      </c>
      <c r="D29" s="55">
        <v>1156.2530630000001</v>
      </c>
      <c r="E29" s="40">
        <v>595.09732499999996</v>
      </c>
      <c r="F29" s="40">
        <v>500.38184899999999</v>
      </c>
      <c r="G29" s="40">
        <v>26.496894999999999</v>
      </c>
      <c r="H29" s="56">
        <v>20.851064999999998</v>
      </c>
      <c r="I29" s="40">
        <v>892</v>
      </c>
      <c r="J29" s="40">
        <v>361</v>
      </c>
      <c r="K29" s="41">
        <v>7</v>
      </c>
      <c r="L29" s="53">
        <f t="shared" si="0"/>
        <v>524</v>
      </c>
      <c r="M29" s="57">
        <v>730</v>
      </c>
      <c r="N29" s="41">
        <v>270</v>
      </c>
      <c r="O29" s="41">
        <v>5</v>
      </c>
      <c r="P29" s="53">
        <f t="shared" si="1"/>
        <v>455</v>
      </c>
    </row>
    <row r="30" spans="1:16" x14ac:dyDescent="0.25">
      <c r="A30" s="52"/>
      <c r="B30" s="40">
        <v>25</v>
      </c>
      <c r="C30" s="55">
        <v>1664</v>
      </c>
      <c r="D30" s="55">
        <v>912.26589899999999</v>
      </c>
      <c r="E30" s="40">
        <v>292.470753</v>
      </c>
      <c r="F30" s="40">
        <v>483.15765599999997</v>
      </c>
      <c r="G30" s="40">
        <v>18.144121999999999</v>
      </c>
      <c r="H30" s="56">
        <v>86.769935000000004</v>
      </c>
      <c r="I30" s="40">
        <v>930</v>
      </c>
      <c r="J30" s="40">
        <v>343</v>
      </c>
      <c r="K30" s="41">
        <v>44</v>
      </c>
      <c r="L30" s="53">
        <f t="shared" si="0"/>
        <v>543</v>
      </c>
      <c r="M30" s="57">
        <v>773</v>
      </c>
      <c r="N30" s="41">
        <v>256</v>
      </c>
      <c r="O30" s="41">
        <v>41</v>
      </c>
      <c r="P30" s="53">
        <f t="shared" si="1"/>
        <v>476</v>
      </c>
    </row>
    <row r="31" spans="1:16" x14ac:dyDescent="0.25">
      <c r="A31" s="52"/>
      <c r="B31" s="40">
        <v>26</v>
      </c>
      <c r="C31" s="55">
        <v>1255</v>
      </c>
      <c r="D31" s="55">
        <v>701.24569599999995</v>
      </c>
      <c r="E31" s="40">
        <v>293.634905</v>
      </c>
      <c r="F31" s="40">
        <v>305.11589700000002</v>
      </c>
      <c r="G31" s="40">
        <v>25.130503999999998</v>
      </c>
      <c r="H31" s="56">
        <v>44.337497999999997</v>
      </c>
      <c r="I31" s="40">
        <v>689</v>
      </c>
      <c r="J31" s="40">
        <v>344</v>
      </c>
      <c r="K31" s="41">
        <v>15</v>
      </c>
      <c r="L31" s="53">
        <f t="shared" si="0"/>
        <v>330</v>
      </c>
      <c r="M31" s="57">
        <v>537</v>
      </c>
      <c r="N31" s="41">
        <v>255</v>
      </c>
      <c r="O31" s="41">
        <v>11</v>
      </c>
      <c r="P31" s="53">
        <f t="shared" si="1"/>
        <v>271</v>
      </c>
    </row>
    <row r="32" spans="1:16" x14ac:dyDescent="0.25">
      <c r="A32" s="52"/>
      <c r="B32" s="40">
        <v>27</v>
      </c>
      <c r="C32" s="55">
        <v>2210</v>
      </c>
      <c r="D32" s="55">
        <v>1019.965902</v>
      </c>
      <c r="E32" s="40">
        <v>304.45173499999999</v>
      </c>
      <c r="F32" s="40">
        <v>657.98834999999997</v>
      </c>
      <c r="G32" s="40">
        <v>0</v>
      </c>
      <c r="H32" s="56">
        <v>57.525826000000002</v>
      </c>
      <c r="I32" s="40">
        <v>1182</v>
      </c>
      <c r="J32" s="40">
        <v>486</v>
      </c>
      <c r="K32" s="41">
        <v>35</v>
      </c>
      <c r="L32" s="53">
        <f t="shared" si="0"/>
        <v>661</v>
      </c>
      <c r="M32" s="57">
        <v>929</v>
      </c>
      <c r="N32" s="41">
        <v>345</v>
      </c>
      <c r="O32" s="41">
        <v>25</v>
      </c>
      <c r="P32" s="53">
        <f t="shared" si="1"/>
        <v>559</v>
      </c>
    </row>
    <row r="33" spans="1:16" x14ac:dyDescent="0.25">
      <c r="A33" s="52"/>
      <c r="B33" s="40">
        <v>28</v>
      </c>
      <c r="C33" s="55">
        <v>1629</v>
      </c>
      <c r="D33" s="55">
        <v>714.29084599999999</v>
      </c>
      <c r="E33" s="40">
        <v>232.37670700000001</v>
      </c>
      <c r="F33" s="40">
        <v>441.97474599999998</v>
      </c>
      <c r="G33" s="40">
        <v>0</v>
      </c>
      <c r="H33" s="56">
        <v>39.939391000000001</v>
      </c>
      <c r="I33" s="40">
        <v>763</v>
      </c>
      <c r="J33" s="40">
        <v>364</v>
      </c>
      <c r="K33" s="41">
        <v>8</v>
      </c>
      <c r="L33" s="53">
        <f t="shared" si="0"/>
        <v>391</v>
      </c>
      <c r="M33" s="57">
        <v>623</v>
      </c>
      <c r="N33" s="41">
        <v>281</v>
      </c>
      <c r="O33" s="41">
        <v>8</v>
      </c>
      <c r="P33" s="53">
        <f t="shared" si="1"/>
        <v>334</v>
      </c>
    </row>
    <row r="34" spans="1:16" x14ac:dyDescent="0.25">
      <c r="A34" s="52"/>
      <c r="B34" s="40">
        <v>29</v>
      </c>
      <c r="C34" s="55">
        <v>1379</v>
      </c>
      <c r="D34" s="55">
        <v>687.00370099999998</v>
      </c>
      <c r="E34" s="40">
        <v>315.60238099999998</v>
      </c>
      <c r="F34" s="40">
        <v>359.23141800000002</v>
      </c>
      <c r="G34" s="40">
        <v>0</v>
      </c>
      <c r="H34" s="56">
        <v>12.169895</v>
      </c>
      <c r="I34" s="40">
        <v>797</v>
      </c>
      <c r="J34" s="40">
        <v>303</v>
      </c>
      <c r="K34" s="41">
        <v>22</v>
      </c>
      <c r="L34" s="53">
        <f t="shared" si="0"/>
        <v>472</v>
      </c>
      <c r="M34" s="57">
        <v>661</v>
      </c>
      <c r="N34" s="41">
        <v>241</v>
      </c>
      <c r="O34" s="41">
        <v>20</v>
      </c>
      <c r="P34" s="53">
        <f t="shared" si="1"/>
        <v>400</v>
      </c>
    </row>
    <row r="35" spans="1:16" x14ac:dyDescent="0.25">
      <c r="A35" s="52"/>
      <c r="B35" s="40">
        <v>30</v>
      </c>
      <c r="C35" s="55">
        <v>2309</v>
      </c>
      <c r="D35" s="55">
        <v>1273.7399809999999</v>
      </c>
      <c r="E35" s="40">
        <v>810.42333499999995</v>
      </c>
      <c r="F35" s="40">
        <v>443.887563</v>
      </c>
      <c r="G35" s="40">
        <v>0</v>
      </c>
      <c r="H35" s="56">
        <v>19.429089999999999</v>
      </c>
      <c r="I35" s="40">
        <v>1040</v>
      </c>
      <c r="J35" s="40">
        <v>556</v>
      </c>
      <c r="K35" s="41">
        <v>23</v>
      </c>
      <c r="L35" s="53">
        <f t="shared" si="0"/>
        <v>461</v>
      </c>
      <c r="M35" s="57">
        <v>772</v>
      </c>
      <c r="N35" s="41">
        <v>396</v>
      </c>
      <c r="O35" s="41">
        <v>16</v>
      </c>
      <c r="P35" s="53">
        <f t="shared" si="1"/>
        <v>360</v>
      </c>
    </row>
    <row r="36" spans="1:16" x14ac:dyDescent="0.25">
      <c r="A36" s="52"/>
      <c r="B36" s="40">
        <v>31</v>
      </c>
      <c r="C36" s="55">
        <v>2251</v>
      </c>
      <c r="D36" s="55">
        <v>702.58868700000005</v>
      </c>
      <c r="E36" s="40">
        <v>319.85245600000002</v>
      </c>
      <c r="F36" s="40">
        <v>311.95553000000001</v>
      </c>
      <c r="G36" s="40">
        <v>0</v>
      </c>
      <c r="H36" s="56">
        <v>70.780698999999998</v>
      </c>
      <c r="I36" s="40">
        <v>1112</v>
      </c>
      <c r="J36" s="40">
        <v>543</v>
      </c>
      <c r="K36" s="41">
        <v>64</v>
      </c>
      <c r="L36" s="53">
        <f t="shared" si="0"/>
        <v>505</v>
      </c>
      <c r="M36" s="57">
        <v>856</v>
      </c>
      <c r="N36" s="41">
        <v>418</v>
      </c>
      <c r="O36" s="41">
        <v>42</v>
      </c>
      <c r="P36" s="53">
        <f t="shared" si="1"/>
        <v>396</v>
      </c>
    </row>
    <row r="37" spans="1:16" x14ac:dyDescent="0.25">
      <c r="A37" s="52"/>
      <c r="B37" s="40">
        <v>32</v>
      </c>
      <c r="C37" s="55">
        <v>1898</v>
      </c>
      <c r="D37" s="55">
        <v>1650.5705109999999</v>
      </c>
      <c r="E37" s="40">
        <v>870.78481299999999</v>
      </c>
      <c r="F37" s="40">
        <v>724.285709</v>
      </c>
      <c r="G37" s="40">
        <v>0</v>
      </c>
      <c r="H37" s="56">
        <v>55.5</v>
      </c>
      <c r="I37" s="40">
        <v>955</v>
      </c>
      <c r="J37" s="40">
        <v>500</v>
      </c>
      <c r="K37" s="41">
        <v>18</v>
      </c>
      <c r="L37" s="53">
        <f t="shared" si="0"/>
        <v>437</v>
      </c>
      <c r="M37" s="57">
        <v>707</v>
      </c>
      <c r="N37" s="41">
        <v>338</v>
      </c>
      <c r="O37" s="41">
        <v>17</v>
      </c>
      <c r="P37" s="53">
        <f t="shared" si="1"/>
        <v>352</v>
      </c>
    </row>
    <row r="38" spans="1:16" x14ac:dyDescent="0.25">
      <c r="A38" s="52"/>
      <c r="B38" s="40">
        <v>33</v>
      </c>
      <c r="C38" s="55">
        <v>1545</v>
      </c>
      <c r="D38" s="55">
        <v>551.84091599999999</v>
      </c>
      <c r="E38" s="40">
        <v>164.362751</v>
      </c>
      <c r="F38" s="40">
        <v>328.75874900000002</v>
      </c>
      <c r="G38" s="40">
        <v>0</v>
      </c>
      <c r="H38" s="56">
        <v>58.719413000000003</v>
      </c>
      <c r="I38" s="40">
        <v>805</v>
      </c>
      <c r="J38" s="40">
        <v>310</v>
      </c>
      <c r="K38" s="41">
        <v>31</v>
      </c>
      <c r="L38" s="53">
        <f t="shared" si="0"/>
        <v>464</v>
      </c>
      <c r="M38" s="57">
        <v>647</v>
      </c>
      <c r="N38" s="41">
        <v>242</v>
      </c>
      <c r="O38" s="41">
        <v>22</v>
      </c>
      <c r="P38" s="53">
        <f t="shared" si="1"/>
        <v>383</v>
      </c>
    </row>
    <row r="39" spans="1:16" x14ac:dyDescent="0.25">
      <c r="A39" s="52"/>
      <c r="B39" s="40">
        <v>34</v>
      </c>
      <c r="C39" s="55">
        <v>1099</v>
      </c>
      <c r="D39" s="55">
        <v>851.30630699999995</v>
      </c>
      <c r="E39" s="40">
        <v>137.54658800000001</v>
      </c>
      <c r="F39" s="40">
        <v>656.33062500000005</v>
      </c>
      <c r="G39" s="40">
        <v>53.52</v>
      </c>
      <c r="H39" s="56">
        <v>1</v>
      </c>
      <c r="I39" s="40">
        <v>734</v>
      </c>
      <c r="J39" s="40">
        <v>149</v>
      </c>
      <c r="K39" s="41">
        <v>6</v>
      </c>
      <c r="L39" s="53">
        <f t="shared" si="0"/>
        <v>579</v>
      </c>
      <c r="M39" s="57">
        <v>623</v>
      </c>
      <c r="N39" s="41">
        <v>104</v>
      </c>
      <c r="O39" s="41">
        <v>4</v>
      </c>
      <c r="P39" s="53">
        <f t="shared" si="1"/>
        <v>515</v>
      </c>
    </row>
    <row r="40" spans="1:16" x14ac:dyDescent="0.25">
      <c r="A40" s="52"/>
      <c r="B40" s="40">
        <v>35</v>
      </c>
      <c r="C40" s="55">
        <v>506</v>
      </c>
      <c r="D40" s="55">
        <v>422.359757</v>
      </c>
      <c r="E40" s="40">
        <v>112.880886</v>
      </c>
      <c r="F40" s="40">
        <v>232.96856099999999</v>
      </c>
      <c r="G40" s="40">
        <v>75.48</v>
      </c>
      <c r="H40" s="56">
        <v>0.66666700000000001</v>
      </c>
      <c r="I40" s="40">
        <v>218</v>
      </c>
      <c r="J40" s="40">
        <v>11</v>
      </c>
      <c r="K40" s="41">
        <v>1</v>
      </c>
      <c r="L40" s="53">
        <f t="shared" si="0"/>
        <v>206</v>
      </c>
      <c r="M40" s="57">
        <v>199</v>
      </c>
      <c r="N40" s="41">
        <v>11</v>
      </c>
      <c r="O40" s="41">
        <v>1</v>
      </c>
      <c r="P40" s="53">
        <f t="shared" si="1"/>
        <v>187</v>
      </c>
    </row>
    <row r="41" spans="1:16" x14ac:dyDescent="0.25">
      <c r="A41" s="52"/>
      <c r="B41" s="40">
        <v>36</v>
      </c>
      <c r="C41" s="55">
        <v>1653</v>
      </c>
      <c r="D41" s="55">
        <v>1136.2319319999999</v>
      </c>
      <c r="E41" s="40">
        <v>562.10741599999994</v>
      </c>
      <c r="F41" s="40">
        <v>394.124526</v>
      </c>
      <c r="G41" s="40">
        <v>0</v>
      </c>
      <c r="H41" s="56">
        <v>179.99999700000001</v>
      </c>
      <c r="I41" s="40">
        <v>739</v>
      </c>
      <c r="J41" s="40">
        <v>336</v>
      </c>
      <c r="K41" s="41">
        <v>3</v>
      </c>
      <c r="L41" s="53">
        <f t="shared" si="0"/>
        <v>400</v>
      </c>
      <c r="M41" s="57">
        <v>507</v>
      </c>
      <c r="N41" s="41">
        <v>211</v>
      </c>
      <c r="O41" s="41">
        <v>3</v>
      </c>
      <c r="P41" s="53">
        <f t="shared" si="1"/>
        <v>293</v>
      </c>
    </row>
    <row r="42" spans="1:16" x14ac:dyDescent="0.25">
      <c r="A42" s="52"/>
      <c r="B42" s="40">
        <v>37</v>
      </c>
      <c r="C42" s="55">
        <v>731</v>
      </c>
      <c r="D42" s="55">
        <v>333.76825200000002</v>
      </c>
      <c r="E42" s="40">
        <v>72.892784000000006</v>
      </c>
      <c r="F42" s="40">
        <v>260.875472</v>
      </c>
      <c r="G42" s="40">
        <v>0</v>
      </c>
      <c r="H42" s="56">
        <v>0</v>
      </c>
      <c r="I42" s="40">
        <v>458</v>
      </c>
      <c r="J42" s="40">
        <v>124</v>
      </c>
      <c r="K42" s="41">
        <v>8</v>
      </c>
      <c r="L42" s="53">
        <f t="shared" si="0"/>
        <v>326</v>
      </c>
      <c r="M42" s="57">
        <v>363</v>
      </c>
      <c r="N42" s="41">
        <v>86</v>
      </c>
      <c r="O42" s="41">
        <v>8</v>
      </c>
      <c r="P42" s="53">
        <f t="shared" si="1"/>
        <v>269</v>
      </c>
    </row>
    <row r="43" spans="1:16" x14ac:dyDescent="0.25">
      <c r="A43" s="52"/>
      <c r="B43" s="40">
        <v>38</v>
      </c>
      <c r="C43" s="55">
        <v>1231</v>
      </c>
      <c r="D43" s="55">
        <v>709.00020500000005</v>
      </c>
      <c r="E43" s="40">
        <v>180.00010399999999</v>
      </c>
      <c r="F43" s="40">
        <v>505.00009799999998</v>
      </c>
      <c r="G43" s="40">
        <v>0</v>
      </c>
      <c r="H43" s="56">
        <v>20</v>
      </c>
      <c r="I43" s="40">
        <v>827</v>
      </c>
      <c r="J43" s="40">
        <v>219</v>
      </c>
      <c r="K43" s="41">
        <v>10</v>
      </c>
      <c r="L43" s="53">
        <f t="shared" si="0"/>
        <v>598</v>
      </c>
      <c r="M43" s="57">
        <v>684</v>
      </c>
      <c r="N43" s="41">
        <v>168</v>
      </c>
      <c r="O43" s="41">
        <v>9</v>
      </c>
      <c r="P43" s="53">
        <f t="shared" si="1"/>
        <v>507</v>
      </c>
    </row>
    <row r="44" spans="1:16" x14ac:dyDescent="0.25">
      <c r="A44" s="52"/>
      <c r="B44" s="40">
        <v>39</v>
      </c>
      <c r="C44" s="55">
        <v>757</v>
      </c>
      <c r="D44" s="55">
        <v>517.04868399999998</v>
      </c>
      <c r="E44" s="40">
        <v>242.05256800000001</v>
      </c>
      <c r="F44" s="40">
        <v>257.63157699999999</v>
      </c>
      <c r="G44" s="40">
        <v>0</v>
      </c>
      <c r="H44" s="56">
        <v>8.5714290000000002</v>
      </c>
      <c r="I44" s="40">
        <v>415</v>
      </c>
      <c r="J44" s="40">
        <v>144</v>
      </c>
      <c r="K44" s="41">
        <v>7</v>
      </c>
      <c r="L44" s="53">
        <f t="shared" si="0"/>
        <v>264</v>
      </c>
      <c r="M44" s="57">
        <v>310</v>
      </c>
      <c r="N44" s="41">
        <v>102</v>
      </c>
      <c r="O44" s="41">
        <v>6</v>
      </c>
      <c r="P44" s="53">
        <f t="shared" si="1"/>
        <v>202</v>
      </c>
    </row>
    <row r="45" spans="1:16" x14ac:dyDescent="0.25">
      <c r="A45" s="52"/>
      <c r="B45" s="40">
        <v>40</v>
      </c>
      <c r="C45" s="55">
        <v>485</v>
      </c>
      <c r="D45" s="55">
        <v>322.95122700000002</v>
      </c>
      <c r="E45" s="40">
        <v>122.94733600000001</v>
      </c>
      <c r="F45" s="40">
        <v>187.36841999999999</v>
      </c>
      <c r="G45" s="40">
        <v>0</v>
      </c>
      <c r="H45" s="56">
        <v>6.428572</v>
      </c>
      <c r="I45" s="40">
        <v>319</v>
      </c>
      <c r="J45" s="40">
        <v>117</v>
      </c>
      <c r="K45" s="41">
        <v>1</v>
      </c>
      <c r="L45" s="53">
        <f t="shared" si="0"/>
        <v>201</v>
      </c>
      <c r="M45" s="57">
        <v>236</v>
      </c>
      <c r="N45" s="41">
        <v>77</v>
      </c>
      <c r="O45" s="41">
        <v>1</v>
      </c>
      <c r="P45" s="53">
        <f t="shared" si="1"/>
        <v>158</v>
      </c>
    </row>
    <row r="46" spans="1:16" x14ac:dyDescent="0.25">
      <c r="A46" s="52"/>
      <c r="B46" s="40">
        <v>41</v>
      </c>
      <c r="C46" s="55">
        <v>1904</v>
      </c>
      <c r="D46" s="55">
        <v>715.00019199999997</v>
      </c>
      <c r="E46" s="40">
        <v>179.99999800000001</v>
      </c>
      <c r="F46" s="40">
        <v>535.00019699999996</v>
      </c>
      <c r="G46" s="40">
        <v>0</v>
      </c>
      <c r="H46" s="56">
        <v>0</v>
      </c>
      <c r="I46" s="40">
        <v>1159</v>
      </c>
      <c r="J46" s="40">
        <v>395</v>
      </c>
      <c r="K46" s="41">
        <v>22</v>
      </c>
      <c r="L46" s="53">
        <f t="shared" si="0"/>
        <v>742</v>
      </c>
      <c r="M46" s="57">
        <v>923</v>
      </c>
      <c r="N46" s="41">
        <v>283</v>
      </c>
      <c r="O46" s="41">
        <v>19</v>
      </c>
      <c r="P46" s="53">
        <f t="shared" si="1"/>
        <v>621</v>
      </c>
    </row>
    <row r="47" spans="1:16" x14ac:dyDescent="0.25">
      <c r="A47" s="52"/>
      <c r="B47" s="40">
        <v>42</v>
      </c>
      <c r="C47" s="55">
        <v>1306</v>
      </c>
      <c r="D47" s="55">
        <v>965.00003100000004</v>
      </c>
      <c r="E47" s="40">
        <v>304.99990000000003</v>
      </c>
      <c r="F47" s="40">
        <v>650.00014299999998</v>
      </c>
      <c r="G47" s="40">
        <v>0</v>
      </c>
      <c r="H47" s="56">
        <v>10</v>
      </c>
      <c r="I47" s="40">
        <v>690</v>
      </c>
      <c r="J47" s="40">
        <v>246</v>
      </c>
      <c r="K47" s="41">
        <v>15</v>
      </c>
      <c r="L47" s="53">
        <f t="shared" si="0"/>
        <v>429</v>
      </c>
      <c r="M47" s="57">
        <v>518</v>
      </c>
      <c r="N47" s="41">
        <v>167</v>
      </c>
      <c r="O47" s="41">
        <v>10</v>
      </c>
      <c r="P47" s="53">
        <f t="shared" si="1"/>
        <v>341</v>
      </c>
    </row>
    <row r="48" spans="1:16" x14ac:dyDescent="0.25">
      <c r="A48" s="52"/>
      <c r="B48" s="40">
        <v>43</v>
      </c>
      <c r="C48" s="55">
        <v>1395</v>
      </c>
      <c r="D48" s="55">
        <v>1239.0004329999999</v>
      </c>
      <c r="E48" s="40">
        <v>635.00031899999999</v>
      </c>
      <c r="F48" s="40">
        <v>465.00001900000001</v>
      </c>
      <c r="G48" s="40">
        <v>125.000103</v>
      </c>
      <c r="H48" s="56">
        <v>0</v>
      </c>
      <c r="I48" s="40">
        <v>800</v>
      </c>
      <c r="J48" s="40">
        <v>231</v>
      </c>
      <c r="K48" s="41">
        <v>26</v>
      </c>
      <c r="L48" s="53">
        <f t="shared" si="0"/>
        <v>543</v>
      </c>
      <c r="M48" s="57">
        <v>656</v>
      </c>
      <c r="N48" s="41">
        <v>166</v>
      </c>
      <c r="O48" s="41">
        <v>19</v>
      </c>
      <c r="P48" s="53">
        <f t="shared" si="1"/>
        <v>471</v>
      </c>
    </row>
    <row r="49" spans="1:16" x14ac:dyDescent="0.25">
      <c r="A49" s="52"/>
      <c r="B49" s="40">
        <v>44</v>
      </c>
      <c r="C49" s="55">
        <v>1601</v>
      </c>
      <c r="D49" s="55">
        <v>1145.0006370000001</v>
      </c>
      <c r="E49" s="40">
        <v>500.00032099999999</v>
      </c>
      <c r="F49" s="40">
        <v>405.00021199999998</v>
      </c>
      <c r="G49" s="40">
        <v>240.00010900000001</v>
      </c>
      <c r="H49" s="56">
        <v>0</v>
      </c>
      <c r="I49" s="40">
        <v>705</v>
      </c>
      <c r="J49" s="40">
        <v>344</v>
      </c>
      <c r="K49" s="41">
        <v>8</v>
      </c>
      <c r="L49" s="53">
        <f t="shared" si="0"/>
        <v>353</v>
      </c>
      <c r="M49" s="57">
        <v>513</v>
      </c>
      <c r="N49" s="41">
        <v>239</v>
      </c>
      <c r="O49" s="41">
        <v>5</v>
      </c>
      <c r="P49" s="53">
        <f t="shared" si="1"/>
        <v>269</v>
      </c>
    </row>
    <row r="50" spans="1:16" x14ac:dyDescent="0.25">
      <c r="A50" s="52"/>
      <c r="B50" s="40">
        <v>45</v>
      </c>
      <c r="C50" s="55">
        <v>786</v>
      </c>
      <c r="D50" s="55">
        <v>606.00310999999999</v>
      </c>
      <c r="E50" s="40">
        <v>257.753018</v>
      </c>
      <c r="F50" s="40">
        <v>305.58301499999999</v>
      </c>
      <c r="G50" s="40">
        <v>12.544032</v>
      </c>
      <c r="H50" s="56">
        <v>16.24268</v>
      </c>
      <c r="I50" s="40">
        <v>477</v>
      </c>
      <c r="J50" s="40">
        <v>193</v>
      </c>
      <c r="K50" s="41">
        <v>17</v>
      </c>
      <c r="L50" s="53">
        <f t="shared" si="0"/>
        <v>267</v>
      </c>
      <c r="M50" s="57">
        <v>361</v>
      </c>
      <c r="N50" s="41">
        <v>136</v>
      </c>
      <c r="O50" s="41">
        <v>15</v>
      </c>
      <c r="P50" s="53">
        <f t="shared" si="1"/>
        <v>210</v>
      </c>
    </row>
    <row r="51" spans="1:16" x14ac:dyDescent="0.25">
      <c r="A51" s="52"/>
      <c r="B51" s="40">
        <v>46</v>
      </c>
      <c r="C51" s="55">
        <v>864</v>
      </c>
      <c r="D51" s="55">
        <v>833.94044699999995</v>
      </c>
      <c r="E51" s="40">
        <v>435.011393</v>
      </c>
      <c r="F51" s="40">
        <v>279.074816</v>
      </c>
      <c r="G51" s="40">
        <v>85.000100000000003</v>
      </c>
      <c r="H51" s="56">
        <v>17.931035999999999</v>
      </c>
      <c r="I51" s="40">
        <v>434</v>
      </c>
      <c r="J51" s="40">
        <v>183</v>
      </c>
      <c r="K51" s="41">
        <v>10</v>
      </c>
      <c r="L51" s="53">
        <f t="shared" si="0"/>
        <v>241</v>
      </c>
      <c r="M51" s="57">
        <v>323</v>
      </c>
      <c r="N51" s="41">
        <v>131</v>
      </c>
      <c r="O51" s="41">
        <v>6</v>
      </c>
      <c r="P51" s="53">
        <f t="shared" si="1"/>
        <v>186</v>
      </c>
    </row>
    <row r="52" spans="1:16" x14ac:dyDescent="0.25">
      <c r="A52" s="52"/>
      <c r="B52" s="40">
        <v>47</v>
      </c>
      <c r="C52" s="55">
        <v>537</v>
      </c>
      <c r="D52" s="55">
        <v>603.00482699999998</v>
      </c>
      <c r="E52" s="40">
        <v>74.054524999999998</v>
      </c>
      <c r="F52" s="40">
        <v>503.96098699999999</v>
      </c>
      <c r="G52" s="40">
        <v>2.787563</v>
      </c>
      <c r="H52" s="56">
        <v>5.9965719999999996</v>
      </c>
      <c r="I52" s="40">
        <v>299</v>
      </c>
      <c r="J52" s="40">
        <v>37</v>
      </c>
      <c r="K52" s="41">
        <v>2</v>
      </c>
      <c r="L52" s="53">
        <f t="shared" si="0"/>
        <v>260</v>
      </c>
      <c r="M52" s="57">
        <v>270</v>
      </c>
      <c r="N52" s="41">
        <v>34</v>
      </c>
      <c r="O52" s="41">
        <v>2</v>
      </c>
      <c r="P52" s="53">
        <f t="shared" si="1"/>
        <v>234</v>
      </c>
    </row>
    <row r="53" spans="1:16" x14ac:dyDescent="0.25">
      <c r="A53" s="52"/>
      <c r="B53" s="40">
        <v>48</v>
      </c>
      <c r="C53" s="55">
        <v>766</v>
      </c>
      <c r="D53" s="55">
        <v>286.79657700000001</v>
      </c>
      <c r="E53" s="40">
        <v>86.2834</v>
      </c>
      <c r="F53" s="40">
        <v>177.978489</v>
      </c>
      <c r="G53" s="40">
        <v>0</v>
      </c>
      <c r="H53" s="56">
        <v>22.534687999999999</v>
      </c>
      <c r="I53" s="40">
        <v>369</v>
      </c>
      <c r="J53" s="40">
        <v>175</v>
      </c>
      <c r="K53" s="41">
        <v>5</v>
      </c>
      <c r="L53" s="53">
        <f t="shared" si="0"/>
        <v>189</v>
      </c>
      <c r="M53" s="57">
        <v>296</v>
      </c>
      <c r="N53" s="41">
        <v>138</v>
      </c>
      <c r="O53" s="41">
        <v>4</v>
      </c>
      <c r="P53" s="53">
        <f t="shared" si="1"/>
        <v>154</v>
      </c>
    </row>
    <row r="54" spans="1:16" x14ac:dyDescent="0.25">
      <c r="A54" s="52"/>
      <c r="B54" s="40">
        <v>49</v>
      </c>
      <c r="C54" s="55">
        <v>1989</v>
      </c>
      <c r="D54" s="55">
        <v>1287.7689909999999</v>
      </c>
      <c r="E54" s="40">
        <v>895.55277599999999</v>
      </c>
      <c r="F54" s="40">
        <v>379.32567</v>
      </c>
      <c r="G54" s="40">
        <v>0</v>
      </c>
      <c r="H54" s="56">
        <v>12.890516</v>
      </c>
      <c r="I54" s="40">
        <v>858</v>
      </c>
      <c r="J54" s="40">
        <v>506</v>
      </c>
      <c r="K54" s="41">
        <v>13</v>
      </c>
      <c r="L54" s="53">
        <f t="shared" si="0"/>
        <v>339</v>
      </c>
      <c r="M54" s="57">
        <v>630</v>
      </c>
      <c r="N54" s="41">
        <v>361</v>
      </c>
      <c r="O54" s="41">
        <v>11</v>
      </c>
      <c r="P54" s="53">
        <f t="shared" si="1"/>
        <v>258</v>
      </c>
    </row>
    <row r="55" spans="1:16" x14ac:dyDescent="0.25">
      <c r="A55" s="52"/>
      <c r="B55" s="40">
        <v>50</v>
      </c>
      <c r="C55" s="55">
        <v>1571</v>
      </c>
      <c r="D55" s="55">
        <v>822.81281000000001</v>
      </c>
      <c r="E55" s="40">
        <v>490.678406</v>
      </c>
      <c r="F55" s="40">
        <v>159.44439199999999</v>
      </c>
      <c r="G55" s="40">
        <v>28.823499999999999</v>
      </c>
      <c r="H55" s="56">
        <v>138.86649700000001</v>
      </c>
      <c r="I55" s="40">
        <v>558</v>
      </c>
      <c r="J55" s="40">
        <v>395</v>
      </c>
      <c r="K55" s="41">
        <v>15</v>
      </c>
      <c r="L55" s="53">
        <f t="shared" si="0"/>
        <v>148</v>
      </c>
      <c r="M55" s="57">
        <v>325</v>
      </c>
      <c r="N55" s="41">
        <v>245</v>
      </c>
      <c r="O55" s="41">
        <v>10</v>
      </c>
      <c r="P55" s="53">
        <f t="shared" si="1"/>
        <v>70</v>
      </c>
    </row>
    <row r="56" spans="1:16" x14ac:dyDescent="0.25">
      <c r="A56" s="52"/>
      <c r="B56" s="40">
        <v>51</v>
      </c>
      <c r="C56" s="55">
        <v>2571</v>
      </c>
      <c r="D56" s="55">
        <v>1241.4865910000001</v>
      </c>
      <c r="E56" s="40">
        <v>1108.421139</v>
      </c>
      <c r="F56" s="40">
        <v>132.554902</v>
      </c>
      <c r="G56" s="40">
        <v>0</v>
      </c>
      <c r="H56" s="56">
        <v>0.51056400000000002</v>
      </c>
      <c r="I56" s="40">
        <v>946</v>
      </c>
      <c r="J56" s="40">
        <v>734</v>
      </c>
      <c r="K56" s="41">
        <v>10</v>
      </c>
      <c r="L56" s="53">
        <f t="shared" si="0"/>
        <v>202</v>
      </c>
      <c r="M56" s="57">
        <v>571</v>
      </c>
      <c r="N56" s="41">
        <v>426</v>
      </c>
      <c r="O56" s="41">
        <v>9</v>
      </c>
      <c r="P56" s="53">
        <f t="shared" si="1"/>
        <v>136</v>
      </c>
    </row>
    <row r="57" spans="1:16" x14ac:dyDescent="0.25">
      <c r="A57" s="52"/>
      <c r="B57" s="40">
        <v>52</v>
      </c>
      <c r="C57" s="55">
        <v>2615</v>
      </c>
      <c r="D57" s="55">
        <v>1217.1871960000001</v>
      </c>
      <c r="E57" s="40">
        <v>819.32172800000001</v>
      </c>
      <c r="F57" s="40">
        <v>120.55549600000001</v>
      </c>
      <c r="G57" s="40">
        <v>6.1764700000000001</v>
      </c>
      <c r="H57" s="56">
        <v>256.13351399999999</v>
      </c>
      <c r="I57" s="40">
        <v>821</v>
      </c>
      <c r="J57" s="40">
        <v>643</v>
      </c>
      <c r="K57" s="41">
        <v>4</v>
      </c>
      <c r="L57" s="53">
        <f t="shared" si="0"/>
        <v>174</v>
      </c>
      <c r="M57" s="57">
        <v>458</v>
      </c>
      <c r="N57" s="41">
        <v>355</v>
      </c>
      <c r="O57" s="41">
        <v>2</v>
      </c>
      <c r="P57" s="53">
        <f t="shared" si="1"/>
        <v>101</v>
      </c>
    </row>
    <row r="58" spans="1:16" x14ac:dyDescent="0.25">
      <c r="A58" s="52"/>
      <c r="B58" s="40">
        <v>53</v>
      </c>
      <c r="C58" s="55">
        <v>2025</v>
      </c>
      <c r="D58" s="55">
        <v>1304.55348</v>
      </c>
      <c r="E58" s="40">
        <v>900.73769100000004</v>
      </c>
      <c r="F58" s="40">
        <v>113.311903</v>
      </c>
      <c r="G58" s="40">
        <v>0.44190400000000002</v>
      </c>
      <c r="H58" s="56">
        <v>275.090599</v>
      </c>
      <c r="I58" s="40">
        <v>640</v>
      </c>
      <c r="J58" s="40">
        <v>446</v>
      </c>
      <c r="K58" s="41">
        <v>3</v>
      </c>
      <c r="L58" s="53">
        <f t="shared" si="0"/>
        <v>191</v>
      </c>
      <c r="M58" s="57">
        <v>351</v>
      </c>
      <c r="N58" s="41">
        <v>250</v>
      </c>
      <c r="O58" s="41">
        <v>0</v>
      </c>
      <c r="P58" s="53">
        <f t="shared" si="1"/>
        <v>101</v>
      </c>
    </row>
    <row r="59" spans="1:16" x14ac:dyDescent="0.25">
      <c r="A59" s="52"/>
      <c r="B59" s="40">
        <v>54</v>
      </c>
      <c r="C59" s="55">
        <v>1906</v>
      </c>
      <c r="D59" s="55">
        <v>840.43440199999998</v>
      </c>
      <c r="E59" s="40">
        <v>510.614643</v>
      </c>
      <c r="F59" s="40">
        <v>280.82293299999998</v>
      </c>
      <c r="G59" s="40">
        <v>9.5580999999999996</v>
      </c>
      <c r="H59" s="56">
        <v>3.2838539999999998</v>
      </c>
      <c r="I59" s="40">
        <v>760</v>
      </c>
      <c r="J59" s="40">
        <v>407</v>
      </c>
      <c r="K59" s="41">
        <v>5</v>
      </c>
      <c r="L59" s="53">
        <f t="shared" si="0"/>
        <v>348</v>
      </c>
      <c r="M59" s="57">
        <v>495</v>
      </c>
      <c r="N59" s="41">
        <v>253</v>
      </c>
      <c r="O59" s="41">
        <v>3</v>
      </c>
      <c r="P59" s="53">
        <f t="shared" si="1"/>
        <v>239</v>
      </c>
    </row>
    <row r="60" spans="1:16" x14ac:dyDescent="0.25">
      <c r="A60" s="52"/>
      <c r="B60" s="40">
        <v>55</v>
      </c>
      <c r="C60" s="55">
        <v>882</v>
      </c>
      <c r="D60" s="55">
        <v>581.97505699999999</v>
      </c>
      <c r="E60" s="40">
        <v>160.62773300000001</v>
      </c>
      <c r="F60" s="40">
        <v>333.43671899999998</v>
      </c>
      <c r="G60" s="40">
        <v>39.666666999999997</v>
      </c>
      <c r="H60" s="56">
        <v>41.916666999999997</v>
      </c>
      <c r="I60" s="40">
        <v>479</v>
      </c>
      <c r="J60" s="40">
        <v>166</v>
      </c>
      <c r="K60" s="41">
        <v>12</v>
      </c>
      <c r="L60" s="53">
        <f t="shared" si="0"/>
        <v>301</v>
      </c>
      <c r="M60" s="57">
        <v>351</v>
      </c>
      <c r="N60" s="41">
        <v>94</v>
      </c>
      <c r="O60" s="41">
        <v>12</v>
      </c>
      <c r="P60" s="53">
        <f t="shared" si="1"/>
        <v>245</v>
      </c>
    </row>
    <row r="61" spans="1:16" x14ac:dyDescent="0.25">
      <c r="A61" s="52"/>
      <c r="B61" s="40">
        <v>56</v>
      </c>
      <c r="C61" s="55">
        <v>182</v>
      </c>
      <c r="D61" s="55">
        <v>131.19091700000001</v>
      </c>
      <c r="E61" s="40">
        <v>42.944783999999999</v>
      </c>
      <c r="F61" s="40">
        <v>50.990577000000002</v>
      </c>
      <c r="G61" s="40">
        <v>6.6666670000000003</v>
      </c>
      <c r="H61" s="56">
        <v>26.388888999999999</v>
      </c>
      <c r="I61" s="40">
        <v>69</v>
      </c>
      <c r="J61" s="40">
        <v>27</v>
      </c>
      <c r="K61" s="41">
        <v>3</v>
      </c>
      <c r="L61" s="53">
        <f t="shared" si="0"/>
        <v>39</v>
      </c>
      <c r="M61" s="57">
        <v>41</v>
      </c>
      <c r="N61" s="41">
        <v>14</v>
      </c>
      <c r="O61" s="41">
        <v>0</v>
      </c>
      <c r="P61" s="53">
        <f t="shared" si="1"/>
        <v>27</v>
      </c>
    </row>
    <row r="62" spans="1:16" x14ac:dyDescent="0.25">
      <c r="A62" s="52"/>
      <c r="B62" s="40">
        <v>57</v>
      </c>
      <c r="C62" s="55">
        <v>925</v>
      </c>
      <c r="D62" s="55">
        <v>712.99982399999999</v>
      </c>
      <c r="E62" s="40">
        <v>289.99991499999999</v>
      </c>
      <c r="F62" s="40">
        <v>359.99991499999999</v>
      </c>
      <c r="G62" s="40">
        <v>4</v>
      </c>
      <c r="H62" s="56">
        <v>19.999998999999999</v>
      </c>
      <c r="I62" s="40">
        <v>587</v>
      </c>
      <c r="J62" s="40">
        <v>125</v>
      </c>
      <c r="K62" s="41">
        <v>7</v>
      </c>
      <c r="L62" s="53">
        <f t="shared" si="0"/>
        <v>455</v>
      </c>
      <c r="M62" s="57">
        <v>507</v>
      </c>
      <c r="N62" s="41">
        <v>100</v>
      </c>
      <c r="O62" s="41">
        <v>5</v>
      </c>
      <c r="P62" s="53">
        <f t="shared" si="1"/>
        <v>402</v>
      </c>
    </row>
    <row r="63" spans="1:16" x14ac:dyDescent="0.25">
      <c r="A63" s="52"/>
      <c r="B63" s="40">
        <v>58</v>
      </c>
      <c r="C63" s="55">
        <v>843</v>
      </c>
      <c r="D63" s="55">
        <v>374.99991699999998</v>
      </c>
      <c r="E63" s="40">
        <v>79.999998000000005</v>
      </c>
      <c r="F63" s="40">
        <v>284.99991899999998</v>
      </c>
      <c r="G63" s="40">
        <v>0</v>
      </c>
      <c r="H63" s="56">
        <v>10</v>
      </c>
      <c r="I63" s="40">
        <v>432</v>
      </c>
      <c r="J63" s="40">
        <v>148</v>
      </c>
      <c r="K63" s="41">
        <v>4</v>
      </c>
      <c r="L63" s="53">
        <f t="shared" si="0"/>
        <v>280</v>
      </c>
      <c r="M63" s="57">
        <v>329</v>
      </c>
      <c r="N63" s="41">
        <v>93</v>
      </c>
      <c r="O63" s="41">
        <v>3</v>
      </c>
      <c r="P63" s="53">
        <f t="shared" si="1"/>
        <v>233</v>
      </c>
    </row>
    <row r="64" spans="1:16" x14ac:dyDescent="0.25">
      <c r="A64" s="52"/>
      <c r="B64" s="40">
        <v>59</v>
      </c>
      <c r="C64" s="55">
        <v>862</v>
      </c>
      <c r="D64" s="55">
        <v>454.37833899999998</v>
      </c>
      <c r="E64" s="40">
        <v>180.95619199999999</v>
      </c>
      <c r="F64" s="40">
        <v>155.325817</v>
      </c>
      <c r="G64" s="40">
        <v>94.117597000000004</v>
      </c>
      <c r="H64" s="56">
        <v>23.978724</v>
      </c>
      <c r="I64" s="40">
        <v>371</v>
      </c>
      <c r="J64" s="40">
        <v>167</v>
      </c>
      <c r="K64" s="41">
        <v>5</v>
      </c>
      <c r="L64" s="53">
        <f t="shared" si="0"/>
        <v>199</v>
      </c>
      <c r="M64" s="57">
        <v>238</v>
      </c>
      <c r="N64" s="41">
        <v>89</v>
      </c>
      <c r="O64" s="41">
        <v>2</v>
      </c>
      <c r="P64" s="53">
        <f t="shared" si="1"/>
        <v>147</v>
      </c>
    </row>
    <row r="65" spans="1:16" x14ac:dyDescent="0.25">
      <c r="A65" s="52"/>
      <c r="B65" s="40">
        <v>60</v>
      </c>
      <c r="C65" s="55">
        <v>675</v>
      </c>
      <c r="D65" s="55">
        <v>419.28778199999999</v>
      </c>
      <c r="E65" s="40">
        <v>168.637236</v>
      </c>
      <c r="F65" s="40">
        <v>226.830815</v>
      </c>
      <c r="G65" s="40">
        <v>11.818182</v>
      </c>
      <c r="H65" s="56">
        <v>9.2647060000000003</v>
      </c>
      <c r="I65" s="40">
        <v>409</v>
      </c>
      <c r="J65" s="40">
        <v>116</v>
      </c>
      <c r="K65" s="41">
        <v>1</v>
      </c>
      <c r="L65" s="53">
        <f t="shared" si="0"/>
        <v>292</v>
      </c>
      <c r="M65" s="57">
        <v>305</v>
      </c>
      <c r="N65" s="41">
        <v>77</v>
      </c>
      <c r="O65" s="41">
        <v>0</v>
      </c>
      <c r="P65" s="53">
        <f t="shared" si="1"/>
        <v>228</v>
      </c>
    </row>
    <row r="66" spans="1:16" x14ac:dyDescent="0.25">
      <c r="A66" s="52"/>
      <c r="B66" s="40">
        <v>61</v>
      </c>
      <c r="C66" s="55">
        <v>847</v>
      </c>
      <c r="D66" s="55">
        <v>479.62147800000002</v>
      </c>
      <c r="E66" s="40">
        <v>169.04371499999999</v>
      </c>
      <c r="F66" s="40">
        <v>179.67418799999999</v>
      </c>
      <c r="G66" s="40">
        <v>105.882302</v>
      </c>
      <c r="H66" s="56">
        <v>25.021277000000001</v>
      </c>
      <c r="I66" s="40">
        <v>352</v>
      </c>
      <c r="J66" s="40">
        <v>149</v>
      </c>
      <c r="K66" s="41">
        <v>3</v>
      </c>
      <c r="L66" s="53">
        <f t="shared" si="0"/>
        <v>200</v>
      </c>
      <c r="M66" s="57">
        <v>224</v>
      </c>
      <c r="N66" s="41">
        <v>83</v>
      </c>
      <c r="O66" s="41">
        <v>2</v>
      </c>
      <c r="P66" s="53">
        <f t="shared" si="1"/>
        <v>139</v>
      </c>
    </row>
    <row r="67" spans="1:16" x14ac:dyDescent="0.25">
      <c r="A67" s="52"/>
      <c r="B67" s="40">
        <v>62</v>
      </c>
      <c r="C67" s="55">
        <v>877</v>
      </c>
      <c r="D67" s="55">
        <v>637.75115500000004</v>
      </c>
      <c r="E67" s="40">
        <v>270.17273999999998</v>
      </c>
      <c r="F67" s="40">
        <v>278.34550999999999</v>
      </c>
      <c r="G67" s="40">
        <v>53.181818999999997</v>
      </c>
      <c r="H67" s="56">
        <v>35.735294000000003</v>
      </c>
      <c r="I67" s="40">
        <v>556</v>
      </c>
      <c r="J67" s="40">
        <v>200</v>
      </c>
      <c r="K67" s="41">
        <v>2</v>
      </c>
      <c r="L67" s="53">
        <f t="shared" si="0"/>
        <v>354</v>
      </c>
      <c r="M67" s="57">
        <v>409</v>
      </c>
      <c r="N67" s="41">
        <v>137</v>
      </c>
      <c r="O67" s="41">
        <v>2</v>
      </c>
      <c r="P67" s="53">
        <f t="shared" si="1"/>
        <v>270</v>
      </c>
    </row>
    <row r="68" spans="1:16" x14ac:dyDescent="0.25">
      <c r="A68" s="52"/>
      <c r="B68" s="40">
        <v>63</v>
      </c>
      <c r="C68" s="55">
        <v>1337</v>
      </c>
      <c r="D68" s="55">
        <v>737.99997699999994</v>
      </c>
      <c r="E68" s="40">
        <v>219.99999800000001</v>
      </c>
      <c r="F68" s="40">
        <v>509.99999800000001</v>
      </c>
      <c r="G68" s="40">
        <v>0</v>
      </c>
      <c r="H68" s="56">
        <v>4</v>
      </c>
      <c r="I68" s="40">
        <v>734</v>
      </c>
      <c r="J68" s="40">
        <v>319</v>
      </c>
      <c r="K68" s="41">
        <v>2</v>
      </c>
      <c r="L68" s="53">
        <f t="shared" si="0"/>
        <v>413</v>
      </c>
      <c r="M68" s="57">
        <v>562</v>
      </c>
      <c r="N68" s="41">
        <v>221</v>
      </c>
      <c r="O68" s="41">
        <v>2</v>
      </c>
      <c r="P68" s="53">
        <f t="shared" si="1"/>
        <v>339</v>
      </c>
    </row>
    <row r="69" spans="1:16" x14ac:dyDescent="0.25">
      <c r="A69" s="52"/>
      <c r="B69" s="40">
        <v>64</v>
      </c>
      <c r="C69" s="55">
        <v>1657</v>
      </c>
      <c r="D69" s="55">
        <v>1398.10312</v>
      </c>
      <c r="E69" s="40">
        <v>836.79744400000004</v>
      </c>
      <c r="F69" s="40">
        <v>520.734241</v>
      </c>
      <c r="G69" s="40">
        <v>0</v>
      </c>
      <c r="H69" s="56">
        <v>40.571427999999997</v>
      </c>
      <c r="I69" s="40">
        <v>1036</v>
      </c>
      <c r="J69" s="40">
        <v>353</v>
      </c>
      <c r="K69" s="41">
        <v>11</v>
      </c>
      <c r="L69" s="53">
        <f t="shared" si="0"/>
        <v>672</v>
      </c>
      <c r="M69" s="57">
        <v>842</v>
      </c>
      <c r="N69" s="41">
        <v>265</v>
      </c>
      <c r="O69" s="41">
        <v>6</v>
      </c>
      <c r="P69" s="53">
        <f t="shared" si="1"/>
        <v>571</v>
      </c>
    </row>
    <row r="70" spans="1:16" x14ac:dyDescent="0.25">
      <c r="A70" s="52"/>
      <c r="B70" s="40">
        <v>65</v>
      </c>
      <c r="C70" s="55">
        <v>1122</v>
      </c>
      <c r="D70" s="55">
        <v>774.99981700000001</v>
      </c>
      <c r="E70" s="40">
        <v>320.000001</v>
      </c>
      <c r="F70" s="40">
        <v>389.99990700000001</v>
      </c>
      <c r="G70" s="40">
        <v>0</v>
      </c>
      <c r="H70" s="56">
        <v>64.999899999999997</v>
      </c>
      <c r="I70" s="40">
        <v>576</v>
      </c>
      <c r="J70" s="40">
        <v>245</v>
      </c>
      <c r="K70" s="41">
        <v>5</v>
      </c>
      <c r="L70" s="53">
        <f t="shared" ref="L70:L104" si="2">I70-J70-K70</f>
        <v>326</v>
      </c>
      <c r="M70" s="57">
        <v>409</v>
      </c>
      <c r="N70" s="41">
        <v>150</v>
      </c>
      <c r="O70" s="41">
        <v>5</v>
      </c>
      <c r="P70" s="53">
        <f t="shared" si="1"/>
        <v>254</v>
      </c>
    </row>
    <row r="71" spans="1:16" x14ac:dyDescent="0.25">
      <c r="A71" s="52"/>
      <c r="B71" s="40">
        <v>66</v>
      </c>
      <c r="C71" s="55">
        <v>1408</v>
      </c>
      <c r="D71" s="55">
        <v>734.99981500000001</v>
      </c>
      <c r="E71" s="40">
        <v>140.000001</v>
      </c>
      <c r="F71" s="40">
        <v>579.99982699999998</v>
      </c>
      <c r="G71" s="40">
        <v>15.000000999999999</v>
      </c>
      <c r="H71" s="56">
        <v>0</v>
      </c>
      <c r="I71" s="40">
        <v>974</v>
      </c>
      <c r="J71" s="40">
        <v>238</v>
      </c>
      <c r="K71" s="41">
        <v>26</v>
      </c>
      <c r="L71" s="53">
        <f t="shared" si="2"/>
        <v>710</v>
      </c>
      <c r="M71" s="57">
        <v>830</v>
      </c>
      <c r="N71" s="41">
        <v>180</v>
      </c>
      <c r="O71" s="41">
        <v>24</v>
      </c>
      <c r="P71" s="53">
        <f t="shared" si="1"/>
        <v>626</v>
      </c>
    </row>
    <row r="72" spans="1:16" x14ac:dyDescent="0.25">
      <c r="A72" s="52"/>
      <c r="B72" s="40">
        <v>67</v>
      </c>
      <c r="C72" s="55">
        <v>1357</v>
      </c>
      <c r="D72" s="55">
        <v>800.42757600000004</v>
      </c>
      <c r="E72" s="40">
        <v>415.11046900000002</v>
      </c>
      <c r="F72" s="40">
        <v>319.86503099999999</v>
      </c>
      <c r="G72" s="40">
        <v>28.015146999999999</v>
      </c>
      <c r="H72" s="56">
        <v>24.038558999999999</v>
      </c>
      <c r="I72" s="40">
        <v>677</v>
      </c>
      <c r="J72" s="40">
        <v>304</v>
      </c>
      <c r="K72" s="41">
        <v>30</v>
      </c>
      <c r="L72" s="53">
        <f t="shared" si="2"/>
        <v>343</v>
      </c>
      <c r="M72" s="57">
        <v>483</v>
      </c>
      <c r="N72" s="41">
        <v>189</v>
      </c>
      <c r="O72" s="41">
        <v>19</v>
      </c>
      <c r="P72" s="53">
        <f t="shared" si="1"/>
        <v>275</v>
      </c>
    </row>
    <row r="73" spans="1:16" x14ac:dyDescent="0.25">
      <c r="A73" s="52"/>
      <c r="B73" s="40">
        <v>68</v>
      </c>
      <c r="C73" s="55">
        <v>375</v>
      </c>
      <c r="D73" s="55">
        <v>246.325243</v>
      </c>
      <c r="E73" s="40">
        <v>134.575222</v>
      </c>
      <c r="F73" s="40">
        <v>101.32093999999999</v>
      </c>
      <c r="G73" s="40">
        <v>3.9729749999999999</v>
      </c>
      <c r="H73" s="56">
        <v>0.47237600000000002</v>
      </c>
      <c r="I73" s="40">
        <v>150</v>
      </c>
      <c r="J73" s="40">
        <v>61</v>
      </c>
      <c r="K73" s="41">
        <v>0</v>
      </c>
      <c r="L73" s="53">
        <f t="shared" si="2"/>
        <v>89</v>
      </c>
      <c r="M73" s="57">
        <v>99</v>
      </c>
      <c r="N73" s="41">
        <v>40</v>
      </c>
      <c r="O73" s="41">
        <v>0</v>
      </c>
      <c r="P73" s="53">
        <f t="shared" si="1"/>
        <v>59</v>
      </c>
    </row>
    <row r="74" spans="1:16" x14ac:dyDescent="0.25">
      <c r="A74" s="52"/>
      <c r="B74" s="40">
        <v>69</v>
      </c>
      <c r="C74" s="55">
        <v>1788</v>
      </c>
      <c r="D74" s="55">
        <v>755.05523700000003</v>
      </c>
      <c r="E74" s="40">
        <v>600.41931399999999</v>
      </c>
      <c r="F74" s="40">
        <v>29.716200000000001</v>
      </c>
      <c r="G74" s="40">
        <v>0.37201400000000001</v>
      </c>
      <c r="H74" s="56">
        <v>124.54769400000001</v>
      </c>
      <c r="I74" s="40">
        <v>573</v>
      </c>
      <c r="J74" s="40">
        <v>422</v>
      </c>
      <c r="K74" s="41">
        <v>5</v>
      </c>
      <c r="L74" s="53">
        <f t="shared" si="2"/>
        <v>146</v>
      </c>
      <c r="M74" s="57">
        <v>364</v>
      </c>
      <c r="N74" s="41">
        <v>261</v>
      </c>
      <c r="O74" s="41">
        <v>3</v>
      </c>
      <c r="P74" s="53">
        <f t="shared" si="1"/>
        <v>100</v>
      </c>
    </row>
    <row r="75" spans="1:16" x14ac:dyDescent="0.25">
      <c r="A75" s="52"/>
      <c r="B75" s="40">
        <v>70</v>
      </c>
      <c r="C75" s="55">
        <v>2525</v>
      </c>
      <c r="D75" s="55">
        <v>1187.193624</v>
      </c>
      <c r="E75" s="40">
        <v>973.26142300000004</v>
      </c>
      <c r="F75" s="40">
        <v>78.306299999999993</v>
      </c>
      <c r="G75" s="40">
        <v>14.4779</v>
      </c>
      <c r="H75" s="56">
        <v>71.148004999999998</v>
      </c>
      <c r="I75" s="40">
        <v>832</v>
      </c>
      <c r="J75" s="40">
        <v>688</v>
      </c>
      <c r="K75" s="41">
        <v>5</v>
      </c>
      <c r="L75" s="53">
        <f t="shared" si="2"/>
        <v>139</v>
      </c>
      <c r="M75" s="57">
        <v>514</v>
      </c>
      <c r="N75" s="41">
        <v>424</v>
      </c>
      <c r="O75" s="41">
        <v>5</v>
      </c>
      <c r="P75" s="53">
        <f t="shared" si="1"/>
        <v>85</v>
      </c>
    </row>
    <row r="76" spans="1:16" x14ac:dyDescent="0.25">
      <c r="A76" s="52"/>
      <c r="B76" s="40">
        <v>71</v>
      </c>
      <c r="C76" s="55">
        <v>3380</v>
      </c>
      <c r="D76" s="55">
        <v>2112.0527419999999</v>
      </c>
      <c r="E76" s="40">
        <v>1509.9958119999999</v>
      </c>
      <c r="F76" s="40">
        <v>558.42451500000004</v>
      </c>
      <c r="G76" s="40">
        <v>34.150101999999997</v>
      </c>
      <c r="H76" s="56">
        <v>9.4823400000000007</v>
      </c>
      <c r="I76" s="40">
        <v>1538</v>
      </c>
      <c r="J76" s="40">
        <v>897</v>
      </c>
      <c r="K76" s="41">
        <v>14</v>
      </c>
      <c r="L76" s="53">
        <f t="shared" si="2"/>
        <v>627</v>
      </c>
      <c r="M76" s="57">
        <v>1054</v>
      </c>
      <c r="N76" s="41">
        <v>580</v>
      </c>
      <c r="O76" s="41">
        <v>8</v>
      </c>
      <c r="P76" s="53">
        <f t="shared" si="1"/>
        <v>466</v>
      </c>
    </row>
    <row r="77" spans="1:16" x14ac:dyDescent="0.25">
      <c r="A77" s="52"/>
      <c r="B77" s="40">
        <v>72</v>
      </c>
      <c r="C77" s="55">
        <v>2629</v>
      </c>
      <c r="D77" s="55">
        <v>1454.011407</v>
      </c>
      <c r="E77" s="40">
        <v>933.64720399999999</v>
      </c>
      <c r="F77" s="40">
        <v>305.86496499999998</v>
      </c>
      <c r="G77" s="40">
        <v>90.000001999999995</v>
      </c>
      <c r="H77" s="56">
        <v>105.62549799999999</v>
      </c>
      <c r="I77" s="40">
        <v>714</v>
      </c>
      <c r="J77" s="40">
        <v>453</v>
      </c>
      <c r="K77" s="41">
        <v>12</v>
      </c>
      <c r="L77" s="53">
        <f t="shared" si="2"/>
        <v>249</v>
      </c>
      <c r="M77" s="57">
        <v>337</v>
      </c>
      <c r="N77" s="41">
        <v>199</v>
      </c>
      <c r="O77" s="41">
        <v>8</v>
      </c>
      <c r="P77" s="53">
        <f t="shared" si="1"/>
        <v>130</v>
      </c>
    </row>
    <row r="78" spans="1:16" x14ac:dyDescent="0.25">
      <c r="A78" s="52"/>
      <c r="B78" s="40">
        <v>73</v>
      </c>
      <c r="C78" s="55">
        <v>661</v>
      </c>
      <c r="D78" s="55">
        <v>212.94394600000001</v>
      </c>
      <c r="E78" s="40">
        <v>66.149068</v>
      </c>
      <c r="F78" s="40">
        <v>0</v>
      </c>
      <c r="G78" s="40">
        <v>25</v>
      </c>
      <c r="H78" s="56">
        <v>121.794873</v>
      </c>
      <c r="I78" s="40">
        <v>205</v>
      </c>
      <c r="J78" s="40">
        <v>131</v>
      </c>
      <c r="K78" s="41">
        <v>2</v>
      </c>
      <c r="L78" s="53">
        <f t="shared" si="2"/>
        <v>72</v>
      </c>
      <c r="M78" s="57">
        <v>88</v>
      </c>
      <c r="N78" s="41">
        <v>53</v>
      </c>
      <c r="O78" s="41">
        <v>1</v>
      </c>
      <c r="P78" s="53">
        <f t="shared" si="1"/>
        <v>34</v>
      </c>
    </row>
    <row r="79" spans="1:16" x14ac:dyDescent="0.25">
      <c r="A79" s="52"/>
      <c r="B79" s="40">
        <v>74</v>
      </c>
      <c r="C79" s="55">
        <v>424</v>
      </c>
      <c r="D79" s="55">
        <v>308.16806400000002</v>
      </c>
      <c r="E79" s="40">
        <v>99.999996999999993</v>
      </c>
      <c r="F79" s="40">
        <v>166.273616</v>
      </c>
      <c r="G79" s="40">
        <v>8.6666670000000003</v>
      </c>
      <c r="H79" s="56">
        <v>29.027778000000001</v>
      </c>
      <c r="I79" s="40">
        <v>185</v>
      </c>
      <c r="J79" s="40">
        <v>65</v>
      </c>
      <c r="K79" s="41">
        <v>4</v>
      </c>
      <c r="L79" s="53">
        <f t="shared" si="2"/>
        <v>116</v>
      </c>
      <c r="M79" s="57">
        <v>137</v>
      </c>
      <c r="N79" s="41">
        <v>52</v>
      </c>
      <c r="O79" s="41">
        <v>1</v>
      </c>
      <c r="P79" s="53">
        <f t="shared" si="1"/>
        <v>84</v>
      </c>
    </row>
    <row r="80" spans="1:16" x14ac:dyDescent="0.25">
      <c r="A80" s="52"/>
      <c r="B80" s="40">
        <v>75</v>
      </c>
      <c r="C80" s="55">
        <v>123</v>
      </c>
      <c r="D80" s="55">
        <v>12.05606</v>
      </c>
      <c r="E80" s="40">
        <v>8.8509309999999992</v>
      </c>
      <c r="F80" s="40">
        <v>0</v>
      </c>
      <c r="G80" s="40">
        <v>0</v>
      </c>
      <c r="H80" s="56">
        <v>3.2051280000000002</v>
      </c>
      <c r="I80" s="40">
        <v>60</v>
      </c>
      <c r="J80" s="40">
        <v>23</v>
      </c>
      <c r="K80" s="41">
        <v>2</v>
      </c>
      <c r="L80" s="53">
        <f t="shared" si="2"/>
        <v>35</v>
      </c>
      <c r="M80" s="57">
        <v>41</v>
      </c>
      <c r="N80" s="41">
        <v>11</v>
      </c>
      <c r="O80" s="41">
        <v>2</v>
      </c>
      <c r="P80" s="53">
        <f t="shared" si="1"/>
        <v>28</v>
      </c>
    </row>
    <row r="81" spans="1:16" x14ac:dyDescent="0.25">
      <c r="A81" s="52"/>
      <c r="B81" s="40">
        <v>76</v>
      </c>
      <c r="C81" s="55">
        <v>2140</v>
      </c>
      <c r="D81" s="55">
        <v>1309.0004019999999</v>
      </c>
      <c r="E81" s="40">
        <v>920.00017600000001</v>
      </c>
      <c r="F81" s="40">
        <v>375.00021099999998</v>
      </c>
      <c r="G81" s="40">
        <v>14</v>
      </c>
      <c r="H81" s="56">
        <v>0</v>
      </c>
      <c r="I81" s="40">
        <v>757</v>
      </c>
      <c r="J81" s="40">
        <v>349</v>
      </c>
      <c r="K81" s="41">
        <v>2</v>
      </c>
      <c r="L81" s="53">
        <f t="shared" si="2"/>
        <v>406</v>
      </c>
      <c r="M81" s="57">
        <v>436</v>
      </c>
      <c r="N81" s="41">
        <v>162</v>
      </c>
      <c r="O81" s="41">
        <v>1</v>
      </c>
      <c r="P81" s="53">
        <f t="shared" si="1"/>
        <v>273</v>
      </c>
    </row>
    <row r="82" spans="1:16" x14ac:dyDescent="0.25">
      <c r="A82" s="52"/>
      <c r="B82" s="40">
        <v>77</v>
      </c>
      <c r="C82" s="55">
        <v>1664</v>
      </c>
      <c r="D82" s="55">
        <v>882.99998200000005</v>
      </c>
      <c r="E82" s="40">
        <v>340.00009</v>
      </c>
      <c r="F82" s="40">
        <v>449.999911</v>
      </c>
      <c r="G82" s="40">
        <v>4</v>
      </c>
      <c r="H82" s="56">
        <v>85.000001999999995</v>
      </c>
      <c r="I82" s="40">
        <v>708</v>
      </c>
      <c r="J82" s="40">
        <v>352</v>
      </c>
      <c r="K82" s="41">
        <v>6</v>
      </c>
      <c r="L82" s="53">
        <f t="shared" si="2"/>
        <v>350</v>
      </c>
      <c r="M82" s="57">
        <v>436</v>
      </c>
      <c r="N82" s="41">
        <v>209</v>
      </c>
      <c r="O82" s="41">
        <v>3</v>
      </c>
      <c r="P82" s="53">
        <f t="shared" si="1"/>
        <v>224</v>
      </c>
    </row>
    <row r="83" spans="1:16" x14ac:dyDescent="0.25">
      <c r="A83" s="52"/>
      <c r="B83" s="40">
        <v>78</v>
      </c>
      <c r="C83" s="55">
        <v>1445</v>
      </c>
      <c r="D83" s="55">
        <v>725.961006</v>
      </c>
      <c r="E83" s="40">
        <v>181.19013200000001</v>
      </c>
      <c r="F83" s="40">
        <v>504.82351299999999</v>
      </c>
      <c r="G83" s="40">
        <v>35.000000999999997</v>
      </c>
      <c r="H83" s="56">
        <v>0</v>
      </c>
      <c r="I83" s="40">
        <v>610</v>
      </c>
      <c r="J83" s="40">
        <v>225</v>
      </c>
      <c r="K83" s="41">
        <v>1</v>
      </c>
      <c r="L83" s="53">
        <f t="shared" si="2"/>
        <v>384</v>
      </c>
      <c r="M83" s="57">
        <v>416</v>
      </c>
      <c r="N83" s="41">
        <v>135</v>
      </c>
      <c r="O83" s="41">
        <v>1</v>
      </c>
      <c r="P83" s="53">
        <f t="shared" si="1"/>
        <v>280</v>
      </c>
    </row>
    <row r="84" spans="1:16" x14ac:dyDescent="0.25">
      <c r="A84" s="52"/>
      <c r="B84" s="40">
        <v>79</v>
      </c>
      <c r="C84" s="55">
        <v>1575</v>
      </c>
      <c r="D84" s="55">
        <v>1118.999908</v>
      </c>
      <c r="E84" s="40">
        <v>665</v>
      </c>
      <c r="F84" s="40">
        <v>449.99991399999999</v>
      </c>
      <c r="G84" s="40">
        <v>0</v>
      </c>
      <c r="H84" s="56">
        <v>0</v>
      </c>
      <c r="I84" s="40">
        <v>899</v>
      </c>
      <c r="J84" s="40">
        <v>365</v>
      </c>
      <c r="K84" s="41">
        <v>7</v>
      </c>
      <c r="L84" s="53">
        <f t="shared" si="2"/>
        <v>527</v>
      </c>
      <c r="M84" s="57">
        <v>670</v>
      </c>
      <c r="N84" s="41">
        <v>228</v>
      </c>
      <c r="O84" s="41">
        <v>6</v>
      </c>
      <c r="P84" s="53">
        <f t="shared" si="1"/>
        <v>436</v>
      </c>
    </row>
    <row r="85" spans="1:16" x14ac:dyDescent="0.25">
      <c r="A85" s="52"/>
      <c r="B85" s="40">
        <v>80</v>
      </c>
      <c r="C85" s="55">
        <v>1355</v>
      </c>
      <c r="D85" s="55">
        <v>1001.356204</v>
      </c>
      <c r="E85" s="40">
        <v>415.15270400000003</v>
      </c>
      <c r="F85" s="40">
        <v>573.44160899999997</v>
      </c>
      <c r="G85" s="40">
        <v>0</v>
      </c>
      <c r="H85" s="56">
        <v>12.761888000000001</v>
      </c>
      <c r="I85" s="40">
        <v>734</v>
      </c>
      <c r="J85" s="40">
        <v>279</v>
      </c>
      <c r="K85" s="41">
        <v>3</v>
      </c>
      <c r="L85" s="53">
        <f t="shared" si="2"/>
        <v>452</v>
      </c>
      <c r="M85" s="57">
        <v>557</v>
      </c>
      <c r="N85" s="41">
        <v>203</v>
      </c>
      <c r="O85" s="41">
        <v>3</v>
      </c>
      <c r="P85" s="53">
        <f t="shared" si="1"/>
        <v>351</v>
      </c>
    </row>
    <row r="86" spans="1:16" x14ac:dyDescent="0.25">
      <c r="A86" s="52"/>
      <c r="B86" s="40">
        <v>81</v>
      </c>
      <c r="C86" s="55">
        <v>982</v>
      </c>
      <c r="D86" s="55">
        <v>691.27082900000005</v>
      </c>
      <c r="E86" s="40">
        <v>194.19047399999999</v>
      </c>
      <c r="F86" s="40">
        <v>462.01371799999998</v>
      </c>
      <c r="G86" s="40">
        <v>5.7138289999999996</v>
      </c>
      <c r="H86" s="56">
        <v>16.820195999999999</v>
      </c>
      <c r="I86" s="40">
        <v>732</v>
      </c>
      <c r="J86" s="40">
        <v>263</v>
      </c>
      <c r="K86" s="41">
        <v>13</v>
      </c>
      <c r="L86" s="53">
        <f t="shared" si="2"/>
        <v>456</v>
      </c>
      <c r="M86" s="57">
        <v>561</v>
      </c>
      <c r="N86" s="41">
        <v>194</v>
      </c>
      <c r="O86" s="41">
        <v>11</v>
      </c>
      <c r="P86" s="53">
        <f t="shared" si="1"/>
        <v>356</v>
      </c>
    </row>
    <row r="87" spans="1:16" x14ac:dyDescent="0.25">
      <c r="A87" s="52"/>
      <c r="B87" s="40">
        <v>82</v>
      </c>
      <c r="C87" s="55">
        <v>2046</v>
      </c>
      <c r="D87" s="55">
        <v>1602.8737880000001</v>
      </c>
      <c r="E87" s="40">
        <v>509.00202400000001</v>
      </c>
      <c r="F87" s="40">
        <v>993.37138700000003</v>
      </c>
      <c r="G87" s="40">
        <v>50.025393000000001</v>
      </c>
      <c r="H87" s="56">
        <v>35.840812999999997</v>
      </c>
      <c r="I87" s="40">
        <v>1275</v>
      </c>
      <c r="J87" s="40">
        <v>429</v>
      </c>
      <c r="K87" s="41">
        <v>40</v>
      </c>
      <c r="L87" s="53">
        <f t="shared" si="2"/>
        <v>806</v>
      </c>
      <c r="M87" s="57">
        <v>1033</v>
      </c>
      <c r="N87" s="41">
        <v>319</v>
      </c>
      <c r="O87" s="41">
        <v>27</v>
      </c>
      <c r="P87" s="53">
        <f t="shared" si="1"/>
        <v>687</v>
      </c>
    </row>
    <row r="88" spans="1:16" x14ac:dyDescent="0.25">
      <c r="A88" s="52"/>
      <c r="B88" s="40">
        <v>83</v>
      </c>
      <c r="C88" s="55">
        <v>1759</v>
      </c>
      <c r="D88" s="55">
        <v>977.00369499999999</v>
      </c>
      <c r="E88" s="40">
        <v>280.28254099999998</v>
      </c>
      <c r="F88" s="40">
        <v>575.618561</v>
      </c>
      <c r="G88" s="40">
        <v>11.296720000000001</v>
      </c>
      <c r="H88" s="56">
        <v>82.451008000000002</v>
      </c>
      <c r="I88" s="40">
        <v>878</v>
      </c>
      <c r="J88" s="40">
        <v>271</v>
      </c>
      <c r="K88" s="41">
        <v>20</v>
      </c>
      <c r="L88" s="53">
        <f t="shared" si="2"/>
        <v>587</v>
      </c>
      <c r="M88" s="57">
        <v>735</v>
      </c>
      <c r="N88" s="41">
        <v>214</v>
      </c>
      <c r="O88" s="41">
        <v>17</v>
      </c>
      <c r="P88" s="53">
        <f t="shared" si="1"/>
        <v>504</v>
      </c>
    </row>
    <row r="89" spans="1:16" x14ac:dyDescent="0.25">
      <c r="A89" s="52"/>
      <c r="B89" s="40">
        <v>84</v>
      </c>
      <c r="C89" s="55">
        <v>3346</v>
      </c>
      <c r="D89" s="55">
        <v>1553.8777950000001</v>
      </c>
      <c r="E89" s="40">
        <v>888.09493899999995</v>
      </c>
      <c r="F89" s="40">
        <v>574.58282699999995</v>
      </c>
      <c r="G89" s="40">
        <v>0</v>
      </c>
      <c r="H89" s="56">
        <v>81.200010000000006</v>
      </c>
      <c r="I89" s="40">
        <v>1719</v>
      </c>
      <c r="J89" s="40">
        <v>842</v>
      </c>
      <c r="K89" s="41">
        <v>27</v>
      </c>
      <c r="L89" s="53">
        <f t="shared" si="2"/>
        <v>850</v>
      </c>
      <c r="M89" s="57">
        <v>1190</v>
      </c>
      <c r="N89" s="41">
        <v>526</v>
      </c>
      <c r="O89" s="41">
        <v>22</v>
      </c>
      <c r="P89" s="53">
        <f t="shared" si="1"/>
        <v>642</v>
      </c>
    </row>
    <row r="90" spans="1:16" x14ac:dyDescent="0.25">
      <c r="A90" s="52"/>
      <c r="B90" s="40">
        <v>85</v>
      </c>
      <c r="C90" s="55">
        <v>1637</v>
      </c>
      <c r="D90" s="55">
        <v>919.51160800000002</v>
      </c>
      <c r="E90" s="40">
        <v>283.98956700000002</v>
      </c>
      <c r="F90" s="40">
        <v>459.75132500000001</v>
      </c>
      <c r="G90" s="40">
        <v>98.043485000000004</v>
      </c>
      <c r="H90" s="56">
        <v>77.727271999999999</v>
      </c>
      <c r="I90" s="40">
        <v>606</v>
      </c>
      <c r="J90" s="40">
        <v>328</v>
      </c>
      <c r="K90" s="41">
        <v>6</v>
      </c>
      <c r="L90" s="53">
        <f t="shared" si="2"/>
        <v>272</v>
      </c>
      <c r="M90" s="57">
        <v>354</v>
      </c>
      <c r="N90" s="41">
        <v>177</v>
      </c>
      <c r="O90" s="41">
        <v>4</v>
      </c>
      <c r="P90" s="53">
        <f t="shared" si="1"/>
        <v>173</v>
      </c>
    </row>
    <row r="91" spans="1:16" x14ac:dyDescent="0.25">
      <c r="A91" s="52"/>
      <c r="B91" s="40">
        <v>86</v>
      </c>
      <c r="C91" s="55">
        <v>418</v>
      </c>
      <c r="D91" s="55">
        <v>260.48828600000002</v>
      </c>
      <c r="E91" s="40">
        <v>66.010345999999998</v>
      </c>
      <c r="F91" s="40">
        <v>165.248684</v>
      </c>
      <c r="G91" s="40">
        <v>11.956523000000001</v>
      </c>
      <c r="H91" s="56">
        <v>17.272727</v>
      </c>
      <c r="I91" s="40">
        <v>215</v>
      </c>
      <c r="J91" s="40">
        <v>106</v>
      </c>
      <c r="K91" s="41">
        <v>4</v>
      </c>
      <c r="L91" s="53">
        <f t="shared" si="2"/>
        <v>105</v>
      </c>
      <c r="M91" s="57">
        <v>149</v>
      </c>
      <c r="N91" s="41">
        <v>65</v>
      </c>
      <c r="O91" s="41">
        <v>2</v>
      </c>
      <c r="P91" s="53">
        <f t="shared" si="1"/>
        <v>82</v>
      </c>
    </row>
    <row r="92" spans="1:16" x14ac:dyDescent="0.25">
      <c r="A92" s="52"/>
      <c r="B92" s="40">
        <v>87</v>
      </c>
      <c r="C92" s="55">
        <v>629</v>
      </c>
      <c r="D92" s="55">
        <v>359.946124</v>
      </c>
      <c r="E92" s="40">
        <v>188.20316700000001</v>
      </c>
      <c r="F92" s="40">
        <v>153.683907</v>
      </c>
      <c r="G92" s="40">
        <v>1.428571</v>
      </c>
      <c r="H92" s="56">
        <v>16.630472000000001</v>
      </c>
      <c r="I92" s="40">
        <v>322</v>
      </c>
      <c r="J92" s="40">
        <v>122</v>
      </c>
      <c r="K92" s="41">
        <v>4</v>
      </c>
      <c r="L92" s="53">
        <f t="shared" si="2"/>
        <v>196</v>
      </c>
      <c r="M92" s="57">
        <v>231</v>
      </c>
      <c r="N92" s="41">
        <v>85</v>
      </c>
      <c r="O92" s="41">
        <v>4</v>
      </c>
      <c r="P92" s="53">
        <f t="shared" si="1"/>
        <v>142</v>
      </c>
    </row>
    <row r="93" spans="1:16" x14ac:dyDescent="0.25">
      <c r="A93" s="52"/>
      <c r="B93" s="40">
        <v>88</v>
      </c>
      <c r="C93" s="55">
        <v>640</v>
      </c>
      <c r="D93" s="55">
        <v>405.89207399999998</v>
      </c>
      <c r="E93" s="40">
        <v>113.507972</v>
      </c>
      <c r="F93" s="40">
        <v>277.17042400000003</v>
      </c>
      <c r="G93" s="40">
        <v>10.769231</v>
      </c>
      <c r="H93" s="56">
        <v>0</v>
      </c>
      <c r="I93" s="40">
        <v>402</v>
      </c>
      <c r="J93" s="40">
        <v>103</v>
      </c>
      <c r="K93" s="41">
        <v>6</v>
      </c>
      <c r="L93" s="53">
        <f t="shared" si="2"/>
        <v>293</v>
      </c>
      <c r="M93" s="57">
        <v>316</v>
      </c>
      <c r="N93" s="41">
        <v>72</v>
      </c>
      <c r="O93" s="41">
        <v>3</v>
      </c>
      <c r="P93" s="53">
        <f t="shared" si="1"/>
        <v>241</v>
      </c>
    </row>
    <row r="94" spans="1:16" x14ac:dyDescent="0.25">
      <c r="A94" s="52"/>
      <c r="B94" s="40">
        <v>89</v>
      </c>
      <c r="C94" s="55">
        <v>1279</v>
      </c>
      <c r="D94" s="55">
        <v>844.05408</v>
      </c>
      <c r="E94" s="40">
        <v>251.79692800000001</v>
      </c>
      <c r="F94" s="40">
        <v>561.31608800000004</v>
      </c>
      <c r="G94" s="40">
        <v>2.5714290000000002</v>
      </c>
      <c r="H94" s="56">
        <v>28.369627000000001</v>
      </c>
      <c r="I94" s="40">
        <v>927</v>
      </c>
      <c r="J94" s="40">
        <v>225</v>
      </c>
      <c r="K94" s="41">
        <v>14</v>
      </c>
      <c r="L94" s="53">
        <f t="shared" si="2"/>
        <v>688</v>
      </c>
      <c r="M94" s="57">
        <v>781</v>
      </c>
      <c r="N94" s="41">
        <v>168</v>
      </c>
      <c r="O94" s="41">
        <v>13</v>
      </c>
      <c r="P94" s="53">
        <f t="shared" si="1"/>
        <v>600</v>
      </c>
    </row>
    <row r="95" spans="1:16" x14ac:dyDescent="0.25">
      <c r="A95" s="52"/>
      <c r="B95" s="40">
        <v>90</v>
      </c>
      <c r="C95" s="55">
        <v>1080</v>
      </c>
      <c r="D95" s="55">
        <v>734.10773300000005</v>
      </c>
      <c r="E95" s="40">
        <v>216.49202399999999</v>
      </c>
      <c r="F95" s="40">
        <v>452.82938899999999</v>
      </c>
      <c r="G95" s="40">
        <v>9.2307699999999997</v>
      </c>
      <c r="H95" s="56">
        <v>0</v>
      </c>
      <c r="I95" s="40">
        <v>773</v>
      </c>
      <c r="J95" s="40">
        <v>214</v>
      </c>
      <c r="K95" s="41">
        <v>9</v>
      </c>
      <c r="L95" s="53">
        <f t="shared" si="2"/>
        <v>550</v>
      </c>
      <c r="M95" s="57">
        <v>681</v>
      </c>
      <c r="N95" s="41">
        <v>185</v>
      </c>
      <c r="O95" s="41">
        <v>6</v>
      </c>
      <c r="P95" s="53">
        <f t="shared" si="1"/>
        <v>490</v>
      </c>
    </row>
    <row r="96" spans="1:16" x14ac:dyDescent="0.25">
      <c r="A96" s="52"/>
      <c r="B96" s="40">
        <v>91</v>
      </c>
      <c r="C96" s="55">
        <v>1796</v>
      </c>
      <c r="D96" s="55">
        <v>1226.37871</v>
      </c>
      <c r="E96" s="40">
        <v>387.77285499999999</v>
      </c>
      <c r="F96" s="40">
        <v>680.64250100000004</v>
      </c>
      <c r="G96" s="40">
        <v>21.501802000000001</v>
      </c>
      <c r="H96" s="56">
        <v>106.461471</v>
      </c>
      <c r="I96" s="40">
        <v>1026</v>
      </c>
      <c r="J96" s="40">
        <v>385</v>
      </c>
      <c r="K96" s="41">
        <v>16</v>
      </c>
      <c r="L96" s="53">
        <f t="shared" si="2"/>
        <v>625</v>
      </c>
      <c r="M96" s="57">
        <v>782</v>
      </c>
      <c r="N96" s="41">
        <v>274</v>
      </c>
      <c r="O96" s="41">
        <v>14</v>
      </c>
      <c r="P96" s="53">
        <f t="shared" si="1"/>
        <v>494</v>
      </c>
    </row>
    <row r="97" spans="1:16" x14ac:dyDescent="0.25">
      <c r="A97" s="52"/>
      <c r="B97" s="40">
        <v>92</v>
      </c>
      <c r="C97" s="55">
        <v>2835</v>
      </c>
      <c r="D97" s="55">
        <v>1738.0081540000001</v>
      </c>
      <c r="E97" s="40">
        <v>762.08999200000005</v>
      </c>
      <c r="F97" s="40">
        <v>772.96804299999997</v>
      </c>
      <c r="G97" s="40">
        <v>19.428815</v>
      </c>
      <c r="H97" s="56">
        <v>163.35395299999999</v>
      </c>
      <c r="I97" s="40">
        <v>1465</v>
      </c>
      <c r="J97" s="40">
        <v>627</v>
      </c>
      <c r="K97" s="41">
        <v>41</v>
      </c>
      <c r="L97" s="53">
        <f t="shared" si="2"/>
        <v>797</v>
      </c>
      <c r="M97" s="57">
        <v>1059</v>
      </c>
      <c r="N97" s="41">
        <v>416</v>
      </c>
      <c r="O97" s="41">
        <v>24</v>
      </c>
      <c r="P97" s="53">
        <f t="shared" si="1"/>
        <v>619</v>
      </c>
    </row>
    <row r="98" spans="1:16" x14ac:dyDescent="0.25">
      <c r="A98" s="52"/>
      <c r="B98" s="40">
        <v>93</v>
      </c>
      <c r="C98" s="55">
        <v>963</v>
      </c>
      <c r="D98" s="55">
        <v>567.626892</v>
      </c>
      <c r="E98" s="40">
        <v>83.813851999999997</v>
      </c>
      <c r="F98" s="40">
        <v>268.98557699999998</v>
      </c>
      <c r="G98" s="40">
        <v>0</v>
      </c>
      <c r="H98" s="56">
        <v>201.65313800000001</v>
      </c>
      <c r="I98" s="40">
        <v>384</v>
      </c>
      <c r="J98" s="40">
        <v>238</v>
      </c>
      <c r="K98" s="41">
        <v>8</v>
      </c>
      <c r="L98" s="53">
        <f t="shared" si="2"/>
        <v>138</v>
      </c>
      <c r="M98" s="57">
        <v>277</v>
      </c>
      <c r="N98" s="41">
        <v>168</v>
      </c>
      <c r="O98" s="41">
        <v>5</v>
      </c>
      <c r="P98" s="53">
        <f t="shared" si="1"/>
        <v>104</v>
      </c>
    </row>
    <row r="99" spans="1:16" x14ac:dyDescent="0.25">
      <c r="A99" s="52"/>
      <c r="B99" s="40">
        <v>94</v>
      </c>
      <c r="C99" s="55">
        <v>2057</v>
      </c>
      <c r="D99" s="55">
        <v>1370.653669</v>
      </c>
      <c r="E99" s="40">
        <v>541.98066500000004</v>
      </c>
      <c r="F99" s="40">
        <v>630.78345999999999</v>
      </c>
      <c r="G99" s="40">
        <v>47.558217999999997</v>
      </c>
      <c r="H99" s="56">
        <v>101.331337</v>
      </c>
      <c r="I99" s="40">
        <v>1081</v>
      </c>
      <c r="J99" s="40">
        <v>452</v>
      </c>
      <c r="K99" s="41">
        <v>20</v>
      </c>
      <c r="L99" s="53">
        <f t="shared" si="2"/>
        <v>609</v>
      </c>
      <c r="M99" s="57">
        <v>818</v>
      </c>
      <c r="N99" s="41">
        <v>308</v>
      </c>
      <c r="O99" s="41">
        <v>14</v>
      </c>
      <c r="P99" s="53">
        <f t="shared" si="1"/>
        <v>496</v>
      </c>
    </row>
    <row r="100" spans="1:16" x14ac:dyDescent="0.25">
      <c r="A100" s="52"/>
      <c r="B100" s="40">
        <v>95</v>
      </c>
      <c r="C100" s="55">
        <v>1257</v>
      </c>
      <c r="D100" s="55">
        <v>1023.827077</v>
      </c>
      <c r="E100" s="40">
        <v>662.36755400000004</v>
      </c>
      <c r="F100" s="40">
        <v>345.291202</v>
      </c>
      <c r="G100" s="40">
        <v>0</v>
      </c>
      <c r="H100" s="56">
        <v>7.9260900000000003</v>
      </c>
      <c r="I100" s="40">
        <v>552</v>
      </c>
      <c r="J100" s="40">
        <v>258</v>
      </c>
      <c r="K100" s="41">
        <v>6</v>
      </c>
      <c r="L100" s="53">
        <f t="shared" si="2"/>
        <v>288</v>
      </c>
      <c r="M100" s="57">
        <v>392</v>
      </c>
      <c r="N100" s="41">
        <v>162</v>
      </c>
      <c r="O100" s="41">
        <v>2</v>
      </c>
      <c r="P100" s="53">
        <f t="shared" si="1"/>
        <v>228</v>
      </c>
    </row>
    <row r="101" spans="1:16" x14ac:dyDescent="0.25">
      <c r="A101" s="52"/>
      <c r="B101" s="40">
        <v>96</v>
      </c>
      <c r="C101" s="55">
        <v>2027</v>
      </c>
      <c r="D101" s="55">
        <v>1429.8481529999999</v>
      </c>
      <c r="E101" s="40">
        <v>960.54443500000002</v>
      </c>
      <c r="F101" s="40">
        <v>424.47838999999999</v>
      </c>
      <c r="G101" s="40">
        <v>1.222337</v>
      </c>
      <c r="H101" s="56">
        <v>26.845199999999998</v>
      </c>
      <c r="I101" s="40">
        <v>987</v>
      </c>
      <c r="J101" s="40">
        <v>510</v>
      </c>
      <c r="K101" s="41">
        <v>24</v>
      </c>
      <c r="L101" s="53">
        <f t="shared" si="2"/>
        <v>453</v>
      </c>
      <c r="M101" s="57">
        <v>734</v>
      </c>
      <c r="N101" s="41">
        <v>347</v>
      </c>
      <c r="O101" s="41">
        <v>21</v>
      </c>
      <c r="P101" s="53">
        <f t="shared" si="1"/>
        <v>366</v>
      </c>
    </row>
    <row r="102" spans="1:16" x14ac:dyDescent="0.25">
      <c r="A102" s="52"/>
      <c r="B102" s="40">
        <v>97</v>
      </c>
      <c r="C102" s="55">
        <v>736</v>
      </c>
      <c r="D102" s="55">
        <v>316.22415699999999</v>
      </c>
      <c r="E102" s="40">
        <v>134.09799000000001</v>
      </c>
      <c r="F102" s="40">
        <v>173.39990800000001</v>
      </c>
      <c r="G102" s="40">
        <v>6.1976000000000004</v>
      </c>
      <c r="H102" s="56">
        <v>8.6799000000000001E-2</v>
      </c>
      <c r="I102" s="40">
        <v>323</v>
      </c>
      <c r="J102" s="40">
        <v>140</v>
      </c>
      <c r="K102" s="41">
        <v>1</v>
      </c>
      <c r="L102" s="53">
        <f t="shared" si="2"/>
        <v>182</v>
      </c>
      <c r="M102" s="57">
        <v>244</v>
      </c>
      <c r="N102" s="41">
        <v>100</v>
      </c>
      <c r="O102" s="41">
        <v>1</v>
      </c>
      <c r="P102" s="53">
        <f t="shared" si="1"/>
        <v>143</v>
      </c>
    </row>
    <row r="103" spans="1:16" x14ac:dyDescent="0.25">
      <c r="A103" s="52"/>
      <c r="B103" s="40">
        <v>98</v>
      </c>
      <c r="C103" s="55">
        <v>1543</v>
      </c>
      <c r="D103" s="55">
        <v>679.89501499999994</v>
      </c>
      <c r="E103" s="40">
        <v>260.41555199999999</v>
      </c>
      <c r="F103" s="40">
        <v>374.47001599999999</v>
      </c>
      <c r="G103" s="40">
        <v>30.988001000000001</v>
      </c>
      <c r="H103" s="56">
        <v>0.99819400000000003</v>
      </c>
      <c r="I103" s="40">
        <v>644</v>
      </c>
      <c r="J103" s="40">
        <v>307</v>
      </c>
      <c r="K103" s="41">
        <v>9</v>
      </c>
      <c r="L103" s="53">
        <f t="shared" si="2"/>
        <v>328</v>
      </c>
      <c r="M103" s="57">
        <v>473</v>
      </c>
      <c r="N103" s="41">
        <v>218</v>
      </c>
      <c r="O103" s="41">
        <v>6</v>
      </c>
      <c r="P103" s="53">
        <f t="shared" si="1"/>
        <v>249</v>
      </c>
    </row>
    <row r="104" spans="1:16" x14ac:dyDescent="0.25">
      <c r="A104" s="52"/>
      <c r="B104" s="40">
        <v>99</v>
      </c>
      <c r="C104" s="55">
        <v>547</v>
      </c>
      <c r="D104" s="55">
        <v>341.35946000000001</v>
      </c>
      <c r="E104" s="40">
        <v>53.887667</v>
      </c>
      <c r="F104" s="40">
        <v>240.388757</v>
      </c>
      <c r="G104" s="40">
        <v>24.191457</v>
      </c>
      <c r="H104" s="56">
        <v>11.275930000000001</v>
      </c>
      <c r="I104" s="40">
        <v>390</v>
      </c>
      <c r="J104" s="40">
        <v>97</v>
      </c>
      <c r="K104" s="41">
        <v>8</v>
      </c>
      <c r="L104" s="53">
        <f t="shared" si="2"/>
        <v>285</v>
      </c>
      <c r="M104" s="57">
        <v>339</v>
      </c>
      <c r="N104" s="41">
        <v>80</v>
      </c>
      <c r="O104" s="41">
        <v>8</v>
      </c>
      <c r="P104" s="53">
        <f t="shared" si="1"/>
        <v>251</v>
      </c>
    </row>
    <row r="105" spans="1:16" x14ac:dyDescent="0.25">
      <c r="A105" s="54"/>
      <c r="B105" s="40">
        <v>100</v>
      </c>
      <c r="C105" s="55">
        <v>2570</v>
      </c>
      <c r="D105" s="55">
        <v>1122.572776</v>
      </c>
      <c r="E105" s="40">
        <v>450.79999800000002</v>
      </c>
      <c r="F105" s="40">
        <v>587.82826699999998</v>
      </c>
      <c r="G105" s="40">
        <v>22.582967</v>
      </c>
      <c r="H105" s="56">
        <v>26.905740999999999</v>
      </c>
      <c r="I105" s="40">
        <v>1467</v>
      </c>
      <c r="J105" s="40">
        <v>719</v>
      </c>
      <c r="K105" s="41">
        <v>42</v>
      </c>
      <c r="L105" s="53">
        <f t="shared" ref="L105" si="3">I105-J105-K105</f>
        <v>706</v>
      </c>
      <c r="M105" s="57">
        <v>1112</v>
      </c>
      <c r="N105" s="41">
        <v>508</v>
      </c>
      <c r="O105" s="41">
        <v>31</v>
      </c>
      <c r="P105" s="53">
        <f t="shared" ref="P105" si="4">M105-N105-O105</f>
        <v>573</v>
      </c>
    </row>
    <row r="107" spans="1:16" x14ac:dyDescent="0.25">
      <c r="B107" s="41"/>
      <c r="C107" s="41">
        <f t="shared" ref="C107:P107" si="5">SUM(C6:C106)</f>
        <v>141998</v>
      </c>
      <c r="D107" s="41">
        <f t="shared" si="5"/>
        <v>84648.905282000022</v>
      </c>
      <c r="E107" s="41">
        <f t="shared" si="5"/>
        <v>36344.549989000006</v>
      </c>
      <c r="F107" s="41">
        <f t="shared" si="5"/>
        <v>40340.684671999988</v>
      </c>
      <c r="G107" s="41">
        <f t="shared" si="5"/>
        <v>1958.9152389999995</v>
      </c>
      <c r="H107" s="41">
        <f t="shared" si="5"/>
        <v>5115.9531919999954</v>
      </c>
      <c r="I107" s="41">
        <f t="shared" si="5"/>
        <v>72995</v>
      </c>
      <c r="J107" s="41">
        <f t="shared" si="5"/>
        <v>29669</v>
      </c>
      <c r="K107" s="41">
        <f t="shared" si="5"/>
        <v>1472</v>
      </c>
      <c r="L107" s="41">
        <f t="shared" si="5"/>
        <v>41854</v>
      </c>
      <c r="M107" s="41">
        <f t="shared" si="5"/>
        <v>55341</v>
      </c>
      <c r="N107" s="41">
        <f t="shared" si="5"/>
        <v>20285</v>
      </c>
      <c r="O107" s="41">
        <f t="shared" si="5"/>
        <v>1117</v>
      </c>
      <c r="P107" s="41">
        <f t="shared" si="5"/>
        <v>33939</v>
      </c>
    </row>
  </sheetData>
  <sheetProtection sheet="1" selectLockedCells="1"/>
  <protectedRanges>
    <protectedRange sqref="A6:A105" name="Range1"/>
  </protectedRanges>
  <mergeCells count="4">
    <mergeCell ref="D4:H4"/>
    <mergeCell ref="M4:P4"/>
    <mergeCell ref="I4:L4"/>
    <mergeCell ref="A1:O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0"/>
  <sheetViews>
    <sheetView zoomScaleNormal="100" workbookViewId="0">
      <selection activeCell="A3" sqref="A3:F4"/>
    </sheetView>
  </sheetViews>
  <sheetFormatPr defaultColWidth="9.109375" defaultRowHeight="13.2" x14ac:dyDescent="0.25"/>
  <cols>
    <col min="1" max="1" width="11.5546875" style="46" customWidth="1"/>
    <col min="2" max="2" width="13.6640625" style="46" customWidth="1"/>
    <col min="3" max="3" width="7.109375" style="46" customWidth="1"/>
    <col min="4" max="5" width="7.109375" style="46" bestFit="1" customWidth="1"/>
    <col min="6" max="7" width="7.109375" style="46" customWidth="1"/>
    <col min="8" max="8" width="13.44140625" style="46" bestFit="1" customWidth="1"/>
    <col min="9" max="9" width="9" style="46" customWidth="1"/>
    <col min="10" max="10" width="8" style="46" customWidth="1"/>
    <col min="11" max="11" width="8" style="46" bestFit="1" customWidth="1"/>
    <col min="12" max="14" width="8" style="46" customWidth="1"/>
    <col min="15" max="15" width="13.109375" style="46" customWidth="1"/>
    <col min="16" max="17" width="8" style="46" bestFit="1" customWidth="1"/>
    <col min="18" max="18" width="8" style="46" customWidth="1"/>
    <col min="19" max="19" width="10.109375" style="46" bestFit="1" customWidth="1"/>
    <col min="20" max="20" width="6.44140625" style="46" bestFit="1" customWidth="1"/>
    <col min="21" max="21" width="9.109375" style="46" bestFit="1" customWidth="1"/>
    <col min="22" max="22" width="7.44140625" style="46" bestFit="1" customWidth="1"/>
    <col min="23" max="23" width="6.88671875" style="46" bestFit="1" customWidth="1"/>
    <col min="24" max="24" width="5.44140625" style="46" bestFit="1" customWidth="1"/>
    <col min="25" max="16384" width="9.109375" style="46"/>
  </cols>
  <sheetData>
    <row r="1" spans="1:18" s="49" customFormat="1" ht="14.4" x14ac:dyDescent="0.3">
      <c r="A1" s="48" t="s">
        <v>35</v>
      </c>
      <c r="B1" s="48"/>
      <c r="G1" s="50" t="s">
        <v>36</v>
      </c>
      <c r="H1" s="67">
        <f>I8/5</f>
        <v>28399.599999999999</v>
      </c>
    </row>
    <row r="2" spans="1:18" s="49" customFormat="1" ht="14.4" x14ac:dyDescent="0.3">
      <c r="A2" s="48" t="s">
        <v>37</v>
      </c>
      <c r="B2" s="48"/>
    </row>
    <row r="3" spans="1:18" s="49" customFormat="1" ht="14.4" x14ac:dyDescent="0.3">
      <c r="A3" s="78" t="s">
        <v>38</v>
      </c>
      <c r="B3" s="78"/>
      <c r="C3" s="78"/>
      <c r="D3" s="78"/>
      <c r="E3" s="78"/>
      <c r="F3" s="78"/>
    </row>
    <row r="4" spans="1:18" s="49" customFormat="1" ht="14.4" x14ac:dyDescent="0.3">
      <c r="A4" s="78"/>
      <c r="B4" s="78"/>
      <c r="C4" s="78"/>
      <c r="D4" s="78"/>
      <c r="E4" s="78"/>
      <c r="F4" s="78"/>
    </row>
    <row r="5" spans="1:18" ht="13.8" thickBot="1" x14ac:dyDescent="0.3">
      <c r="A5" s="47"/>
      <c r="B5" s="47"/>
      <c r="C5" s="47"/>
      <c r="D5" s="47"/>
      <c r="E5" s="47"/>
      <c r="F5" s="47"/>
      <c r="G5" s="47"/>
    </row>
    <row r="6" spans="1:18" ht="13.8" thickBot="1" x14ac:dyDescent="0.3">
      <c r="C6" s="83" t="s">
        <v>39</v>
      </c>
      <c r="D6" s="84"/>
      <c r="E6" s="84"/>
      <c r="F6" s="84"/>
      <c r="G6" s="84"/>
      <c r="H6" s="84"/>
      <c r="I6" s="85"/>
      <c r="J6" s="83" t="s">
        <v>40</v>
      </c>
      <c r="K6" s="84"/>
      <c r="L6" s="84"/>
      <c r="M6" s="84"/>
      <c r="N6" s="84"/>
      <c r="O6" s="84"/>
      <c r="P6" s="85"/>
    </row>
    <row r="7" spans="1:18" ht="13.8" thickBot="1" x14ac:dyDescent="0.3">
      <c r="A7" s="6" t="s">
        <v>41</v>
      </c>
      <c r="B7" s="6" t="s">
        <v>42</v>
      </c>
      <c r="C7" s="28">
        <v>1</v>
      </c>
      <c r="D7" s="29">
        <v>2</v>
      </c>
      <c r="E7" s="29">
        <v>3</v>
      </c>
      <c r="F7" s="29">
        <v>4</v>
      </c>
      <c r="G7" s="68">
        <v>5</v>
      </c>
      <c r="H7" s="30" t="s">
        <v>43</v>
      </c>
      <c r="I7" s="30" t="s">
        <v>0</v>
      </c>
      <c r="J7" s="28">
        <f>C7</f>
        <v>1</v>
      </c>
      <c r="K7" s="29">
        <f>D7</f>
        <v>2</v>
      </c>
      <c r="L7" s="29">
        <f>E7</f>
        <v>3</v>
      </c>
      <c r="M7" s="29">
        <f>F7</f>
        <v>4</v>
      </c>
      <c r="N7" s="68">
        <v>5</v>
      </c>
      <c r="O7" s="30" t="s">
        <v>43</v>
      </c>
      <c r="P7" s="30" t="s">
        <v>0</v>
      </c>
    </row>
    <row r="8" spans="1:18" ht="12.75" customHeight="1" x14ac:dyDescent="0.25">
      <c r="A8" s="86" t="s">
        <v>44</v>
      </c>
      <c r="B8" s="31" t="s">
        <v>45</v>
      </c>
      <c r="C8" s="8">
        <f>SUMIF(asignación!$A$6:$A$105,"=1",asignación!$C$6:$C$105)</f>
        <v>0</v>
      </c>
      <c r="D8" s="9">
        <f>SUMIF(asignación!$A$6:$A$105,"=2",asignación!$C$6:$C$105)</f>
        <v>0</v>
      </c>
      <c r="E8" s="9">
        <f>SUMIF(asignación!$A$6:$A$105,"=3",asignación!$C$6:$C$105)</f>
        <v>0</v>
      </c>
      <c r="F8" s="9">
        <f>SUMIF(asignación!$A$6:$A$105,"=4",asignación!$C$6:$C$105)</f>
        <v>0</v>
      </c>
      <c r="G8" s="9">
        <f>SUMIF(asignación!$A$6:$A$105,"=5",asignación!$C$6:$C$105)</f>
        <v>0</v>
      </c>
      <c r="H8" s="10">
        <f>I8-SUM(C8:G8)</f>
        <v>141998</v>
      </c>
      <c r="I8" s="10">
        <f>asignación!C107</f>
        <v>141998</v>
      </c>
      <c r="J8" s="11"/>
      <c r="K8" s="12"/>
      <c r="L8" s="12"/>
      <c r="M8" s="12"/>
      <c r="N8" s="12"/>
      <c r="O8" s="43"/>
      <c r="P8" s="13"/>
      <c r="R8" s="7"/>
    </row>
    <row r="9" spans="1:18" ht="27" thickBot="1" x14ac:dyDescent="0.3">
      <c r="A9" s="87"/>
      <c r="B9" s="32" t="s">
        <v>46</v>
      </c>
      <c r="C9" s="14">
        <f>C8-$H$1</f>
        <v>-28399.599999999999</v>
      </c>
      <c r="D9" s="15">
        <f>D8-$H$1</f>
        <v>-28399.599999999999</v>
      </c>
      <c r="E9" s="15">
        <f>E8-$H$1</f>
        <v>-28399.599999999999</v>
      </c>
      <c r="F9" s="15">
        <f>F8-$H$1</f>
        <v>-28399.599999999999</v>
      </c>
      <c r="G9" s="15">
        <f>G8-$H$1</f>
        <v>-28399.599999999999</v>
      </c>
      <c r="H9" s="16"/>
      <c r="I9" s="16">
        <f>MAX(C9:F9)-MIN(C9:F9)</f>
        <v>0</v>
      </c>
      <c r="J9" s="65">
        <f>C9/$H$1</f>
        <v>-1</v>
      </c>
      <c r="K9" s="66">
        <f>D9/$H$1</f>
        <v>-1</v>
      </c>
      <c r="L9" s="66">
        <f>E9/$H$1</f>
        <v>-1</v>
      </c>
      <c r="M9" s="66">
        <f>F9/$H$1</f>
        <v>-1</v>
      </c>
      <c r="N9" s="66">
        <f>G9/$H$1</f>
        <v>-1</v>
      </c>
      <c r="O9" s="44"/>
      <c r="P9" s="27">
        <f>I9/$H$1</f>
        <v>0</v>
      </c>
      <c r="R9" s="7"/>
    </row>
    <row r="10" spans="1:18" ht="13.2" customHeight="1" x14ac:dyDescent="0.25">
      <c r="A10" s="80" t="s">
        <v>26</v>
      </c>
      <c r="B10" s="31" t="s">
        <v>47</v>
      </c>
      <c r="C10" s="8">
        <f>SUMIF(asignación!$A$6:$A$105,"=1",asignación!$D$6:$D$105)</f>
        <v>0</v>
      </c>
      <c r="D10" s="9">
        <f>SUMIF(asignación!$A$6:$A$105,"=2",asignación!$D$6:$D$105)</f>
        <v>0</v>
      </c>
      <c r="E10" s="9">
        <f>SUMIF(asignación!$A$6:$A$105,"=3",asignación!$D$6:$D$105)</f>
        <v>0</v>
      </c>
      <c r="F10" s="9">
        <f>SUMIF(asignación!$A$6:$A$105,"=4",asignación!$D$6:$D$105)</f>
        <v>0</v>
      </c>
      <c r="G10" s="9">
        <f>SUMIF(asignación!$A$6:$A$105,"=5",asignación!$D$6:$D$105)</f>
        <v>0</v>
      </c>
      <c r="H10" s="10">
        <f t="shared" ref="H10:H22" si="0">I10-SUM(C10:G10)</f>
        <v>84648.905282000022</v>
      </c>
      <c r="I10" s="10">
        <v>84648.905282000022</v>
      </c>
      <c r="J10" s="11"/>
      <c r="K10" s="12"/>
      <c r="L10" s="12"/>
      <c r="M10" s="12"/>
      <c r="N10" s="12"/>
      <c r="O10" s="45"/>
      <c r="P10" s="26"/>
      <c r="R10" s="7"/>
    </row>
    <row r="11" spans="1:18" x14ac:dyDescent="0.25">
      <c r="A11" s="81"/>
      <c r="B11" s="33" t="s">
        <v>48</v>
      </c>
      <c r="C11" s="14">
        <f>SUMIF(asignación!$A$6:$A$105,"=1",asignación!$E$6:$E$105)</f>
        <v>0</v>
      </c>
      <c r="D11" s="15">
        <f>SUMIF(asignación!$A$6:$A$105,"=2",asignación!$E$6:$E$105)</f>
        <v>0</v>
      </c>
      <c r="E11" s="15">
        <f>SUMIF(asignación!$A$6:$A$105,"=3",asignación!$E$6:$E$105)</f>
        <v>0</v>
      </c>
      <c r="F11" s="15">
        <f>SUMIF(asignación!$A$6:$A$105,"=4",asignación!$E$6:$E$105)</f>
        <v>0</v>
      </c>
      <c r="G11" s="15">
        <f>SUMIF(asignación!$A$6:$A$105,"=5",asignación!$E$6:$E$105)</f>
        <v>0</v>
      </c>
      <c r="H11" s="16">
        <f t="shared" si="0"/>
        <v>36344.549989000006</v>
      </c>
      <c r="I11" s="16">
        <v>36344.549989000006</v>
      </c>
      <c r="J11" s="17" t="e">
        <f t="shared" ref="J11:M14" si="1">C11/C$10</f>
        <v>#DIV/0!</v>
      </c>
      <c r="K11" s="18" t="e">
        <f t="shared" si="1"/>
        <v>#DIV/0!</v>
      </c>
      <c r="L11" s="18" t="e">
        <f t="shared" si="1"/>
        <v>#DIV/0!</v>
      </c>
      <c r="M11" s="18" t="e">
        <f t="shared" si="1"/>
        <v>#DIV/0!</v>
      </c>
      <c r="N11" s="18" t="e">
        <f t="shared" ref="N11:N14" si="2">G11/G$10</f>
        <v>#DIV/0!</v>
      </c>
      <c r="O11" s="44">
        <f>IF(H11&gt;0,H11/H$8,"")</f>
        <v>0.25595114007943781</v>
      </c>
      <c r="P11" s="19">
        <f>I11/I$10</f>
        <v>0.42935640889768734</v>
      </c>
      <c r="R11" s="7"/>
    </row>
    <row r="12" spans="1:18" x14ac:dyDescent="0.25">
      <c r="A12" s="81"/>
      <c r="B12" s="33" t="s">
        <v>49</v>
      </c>
      <c r="C12" s="14">
        <f>SUMIF(asignación!$A$6:$A$105,"=1",asignación!$F$6:$F$105)</f>
        <v>0</v>
      </c>
      <c r="D12" s="15">
        <f>SUMIF(asignación!$A$6:$A$105,"=2",asignación!$F$6:$F$105)</f>
        <v>0</v>
      </c>
      <c r="E12" s="15">
        <f>SUMIF(asignación!$A$6:$A$105,"=3",asignación!$F$6:$F$105)</f>
        <v>0</v>
      </c>
      <c r="F12" s="15">
        <f>SUMIF(asignación!$A$6:$A$105,"=4",asignación!$F$6:$F$105)</f>
        <v>0</v>
      </c>
      <c r="G12" s="15">
        <f>SUMIF(asignación!$A$6:$A$105,"=5",asignación!$F$6:$F$105)</f>
        <v>0</v>
      </c>
      <c r="H12" s="16">
        <f t="shared" si="0"/>
        <v>40340.684671999988</v>
      </c>
      <c r="I12" s="16">
        <v>40340.684671999988</v>
      </c>
      <c r="J12" s="17" t="e">
        <f t="shared" si="1"/>
        <v>#DIV/0!</v>
      </c>
      <c r="K12" s="18" t="e">
        <f t="shared" si="1"/>
        <v>#DIV/0!</v>
      </c>
      <c r="L12" s="18" t="e">
        <f t="shared" si="1"/>
        <v>#DIV/0!</v>
      </c>
      <c r="M12" s="18" t="e">
        <f t="shared" si="1"/>
        <v>#DIV/0!</v>
      </c>
      <c r="N12" s="18" t="e">
        <f t="shared" si="2"/>
        <v>#DIV/0!</v>
      </c>
      <c r="O12" s="44">
        <f>IF(H12&gt;0,H12/H$8,"")</f>
        <v>0.28409332999056319</v>
      </c>
      <c r="P12" s="19">
        <f>I12/I$10</f>
        <v>0.47656475340831306</v>
      </c>
      <c r="R12" s="7"/>
    </row>
    <row r="13" spans="1:18" x14ac:dyDescent="0.25">
      <c r="A13" s="81"/>
      <c r="B13" s="33" t="s">
        <v>50</v>
      </c>
      <c r="C13" s="14">
        <f>SUMIF(asignación!$A$6:$A$105,"=1",asignación!$G$6:$G$105)</f>
        <v>0</v>
      </c>
      <c r="D13" s="15">
        <f>SUMIF(asignación!$A$6:$A$105,"=2",asignación!$G$6:$G$105)</f>
        <v>0</v>
      </c>
      <c r="E13" s="15">
        <f>SUMIF(asignación!$A$6:$A$105,"=3",asignación!$G$6:$G$105)</f>
        <v>0</v>
      </c>
      <c r="F13" s="15">
        <f>SUMIF(asignación!$A$6:$A$105,"=4",asignación!$G$6:$G$105)</f>
        <v>0</v>
      </c>
      <c r="G13" s="15">
        <f>SUMIF(asignación!$A$6:$A$105,"=5",asignación!$G$6:$G$105)</f>
        <v>0</v>
      </c>
      <c r="H13" s="16">
        <f t="shared" si="0"/>
        <v>1958.9152389999995</v>
      </c>
      <c r="I13" s="16">
        <v>1958.9152389999995</v>
      </c>
      <c r="J13" s="17" t="e">
        <f t="shared" si="1"/>
        <v>#DIV/0!</v>
      </c>
      <c r="K13" s="18" t="e">
        <f t="shared" si="1"/>
        <v>#DIV/0!</v>
      </c>
      <c r="L13" s="18" t="e">
        <f t="shared" si="1"/>
        <v>#DIV/0!</v>
      </c>
      <c r="M13" s="18" t="e">
        <f t="shared" si="1"/>
        <v>#DIV/0!</v>
      </c>
      <c r="N13" s="18" t="e">
        <f t="shared" si="2"/>
        <v>#DIV/0!</v>
      </c>
      <c r="O13" s="44">
        <f>IF(H13&gt;0,H13/H$8,"")</f>
        <v>1.3795372040451271E-2</v>
      </c>
      <c r="P13" s="19">
        <f>I13/I$10</f>
        <v>2.3141648819604389E-2</v>
      </c>
      <c r="R13" s="7"/>
    </row>
    <row r="14" spans="1:18" ht="13.8" thickBot="1" x14ac:dyDescent="0.3">
      <c r="A14" s="81"/>
      <c r="B14" s="70" t="s">
        <v>32</v>
      </c>
      <c r="C14" s="14">
        <f>SUMIF(asignación!$A$6:$A$105,"=1",asignación!$H$6:$H$105)</f>
        <v>0</v>
      </c>
      <c r="D14" s="15">
        <f>SUMIF(asignación!$A$6:$A$105,"=2",asignación!$H$6:$H$105)</f>
        <v>0</v>
      </c>
      <c r="E14" s="15">
        <f>SUMIF(asignación!$A$6:$A$105,"=3",asignación!$H$6:$H$105)</f>
        <v>0</v>
      </c>
      <c r="F14" s="15">
        <f>SUMIF(asignación!$A$6:$A$105,"=4",asignación!$H$6:$H$105)</f>
        <v>0</v>
      </c>
      <c r="G14" s="15">
        <f>SUMIF(asignación!$A$6:$A$105,"=5",asignación!$H$6:$H$105)</f>
        <v>0</v>
      </c>
      <c r="H14" s="16">
        <f t="shared" si="0"/>
        <v>5115.9531919999954</v>
      </c>
      <c r="I14" s="16">
        <v>5115.9531919999954</v>
      </c>
      <c r="J14" s="17" t="e">
        <f t="shared" si="1"/>
        <v>#DIV/0!</v>
      </c>
      <c r="K14" s="18" t="e">
        <f t="shared" si="1"/>
        <v>#DIV/0!</v>
      </c>
      <c r="L14" s="18" t="e">
        <f t="shared" si="1"/>
        <v>#DIV/0!</v>
      </c>
      <c r="M14" s="18" t="e">
        <f t="shared" si="1"/>
        <v>#DIV/0!</v>
      </c>
      <c r="N14" s="18" t="e">
        <f t="shared" si="2"/>
        <v>#DIV/0!</v>
      </c>
      <c r="O14" s="35">
        <f>IF(H14&gt;0,H14/H$8,"")</f>
        <v>3.602834682178619E-2</v>
      </c>
      <c r="P14" s="19">
        <f>I14/I$10</f>
        <v>6.0437322549614425E-2</v>
      </c>
      <c r="R14" s="7"/>
    </row>
    <row r="15" spans="1:18" ht="13.2" customHeight="1" x14ac:dyDescent="0.25">
      <c r="A15" s="80" t="s">
        <v>51</v>
      </c>
      <c r="B15" s="31" t="s">
        <v>0</v>
      </c>
      <c r="C15" s="8">
        <f>SUMIF(asignación!$A$6:$A$105,"=1",asignación!$I$6:$I$105)</f>
        <v>0</v>
      </c>
      <c r="D15" s="9">
        <f>SUMIF(asignación!$A$6:$A$105,"=2",asignación!$I$6:$I$105)</f>
        <v>0</v>
      </c>
      <c r="E15" s="9">
        <f>SUMIF(asignación!$A$6:$A$105,"=3",asignación!$I$6:$I$105)</f>
        <v>0</v>
      </c>
      <c r="F15" s="9">
        <f>SUMIF(asignación!$A$6:$A$105,"=4",asignación!$I$6:$I$105)</f>
        <v>0</v>
      </c>
      <c r="G15" s="9">
        <f>SUMIF(asignación!$A$6:$A$105,"=5",asignación!$I$6:$I$105)</f>
        <v>0</v>
      </c>
      <c r="H15" s="10">
        <f t="shared" si="0"/>
        <v>72995</v>
      </c>
      <c r="I15" s="10">
        <v>72995</v>
      </c>
      <c r="J15" s="11"/>
      <c r="K15" s="12"/>
      <c r="L15" s="12"/>
      <c r="M15" s="12"/>
      <c r="N15" s="12"/>
      <c r="O15" s="44"/>
      <c r="P15" s="26"/>
      <c r="R15" s="7"/>
    </row>
    <row r="16" spans="1:18" x14ac:dyDescent="0.25">
      <c r="A16" s="81"/>
      <c r="B16" s="33" t="s">
        <v>2</v>
      </c>
      <c r="C16" s="14">
        <f>SUMIF(asignación!$A$6:$A$105,"=1",asignación!$J$6:$J$105)</f>
        <v>0</v>
      </c>
      <c r="D16" s="15">
        <f>SUMIF(asignación!$A$6:$A$105,"=2",asignación!$J$6:$J$105)</f>
        <v>0</v>
      </c>
      <c r="E16" s="15">
        <f>SUMIF(asignación!$A$6:$A$105,"=3",asignación!$J$6:$J$105)</f>
        <v>0</v>
      </c>
      <c r="F16" s="15">
        <f>SUMIF(asignación!$A$6:$A$105,"=4",asignación!$J$6:$J$105)</f>
        <v>0</v>
      </c>
      <c r="G16" s="15">
        <f>SUMIF(asignación!$A$6:$A$105,"=5",asignación!$J$6:$J$105)</f>
        <v>0</v>
      </c>
      <c r="H16" s="16">
        <f t="shared" si="0"/>
        <v>29669</v>
      </c>
      <c r="I16" s="16">
        <v>29669</v>
      </c>
      <c r="J16" s="17" t="e">
        <f t="shared" ref="J16:M18" si="3">C16/C$15</f>
        <v>#DIV/0!</v>
      </c>
      <c r="K16" s="18" t="e">
        <f t="shared" si="3"/>
        <v>#DIV/0!</v>
      </c>
      <c r="L16" s="18" t="e">
        <f t="shared" si="3"/>
        <v>#DIV/0!</v>
      </c>
      <c r="M16" s="18" t="e">
        <f t="shared" si="3"/>
        <v>#DIV/0!</v>
      </c>
      <c r="N16" s="18" t="e">
        <f t="shared" ref="N16:N18" si="4">G16/G$15</f>
        <v>#DIV/0!</v>
      </c>
      <c r="O16" s="44">
        <f>IF(H16&gt;0,H16/H$8,"")</f>
        <v>0.20893956252904972</v>
      </c>
      <c r="P16" s="19">
        <f>I16/I$15</f>
        <v>0.40645249674635248</v>
      </c>
      <c r="R16" s="7"/>
    </row>
    <row r="17" spans="1:20" x14ac:dyDescent="0.25">
      <c r="A17" s="81"/>
      <c r="B17" s="71" t="s">
        <v>32</v>
      </c>
      <c r="C17" s="14">
        <f>SUMIF(asignación!$A$6:$A$105,"=1",asignación!$K$6:$K$105)</f>
        <v>0</v>
      </c>
      <c r="D17" s="15">
        <f>SUMIF(asignación!$A$6:$A$105,"=2",asignación!$K$6:$K$105)</f>
        <v>0</v>
      </c>
      <c r="E17" s="15">
        <f>SUMIF(asignación!$A$6:$A$105,"=3",asignación!$K$6:$K$105)</f>
        <v>0</v>
      </c>
      <c r="F17" s="15">
        <f>SUMIF(asignación!$A$6:$A$105,"=4",asignación!$K$6:$K$105)</f>
        <v>0</v>
      </c>
      <c r="G17" s="15">
        <f>SUMIF(asignación!$A$6:$A$105,"=5",asignación!$K$6:$K$105)</f>
        <v>0</v>
      </c>
      <c r="H17" s="16">
        <f t="shared" si="0"/>
        <v>1472</v>
      </c>
      <c r="I17" s="16">
        <v>1472</v>
      </c>
      <c r="J17" s="17" t="e">
        <f t="shared" si="3"/>
        <v>#DIV/0!</v>
      </c>
      <c r="K17" s="18" t="e">
        <f t="shared" si="3"/>
        <v>#DIV/0!</v>
      </c>
      <c r="L17" s="18" t="e">
        <f t="shared" si="3"/>
        <v>#DIV/0!</v>
      </c>
      <c r="M17" s="18" t="e">
        <f t="shared" si="3"/>
        <v>#DIV/0!</v>
      </c>
      <c r="N17" s="18" t="e">
        <f t="shared" si="4"/>
        <v>#DIV/0!</v>
      </c>
      <c r="O17" s="44">
        <f>IF(H17&gt;0,H17/H$8,"")</f>
        <v>1.0366343187932224E-2</v>
      </c>
      <c r="P17" s="19">
        <f>I17/I$15</f>
        <v>2.0165764778409478E-2</v>
      </c>
      <c r="R17" s="7"/>
    </row>
    <row r="18" spans="1:20" ht="13.8" thickBot="1" x14ac:dyDescent="0.3">
      <c r="A18" s="82"/>
      <c r="B18" s="34" t="s">
        <v>33</v>
      </c>
      <c r="C18" s="20">
        <f>SUMIF(asignación!$A$6:$A$105,"=1",asignación!$L$6:$L$105)</f>
        <v>0</v>
      </c>
      <c r="D18" s="21">
        <f>SUMIF(asignación!$A$6:$A$105,"=2",asignación!$L$6:$L$105)</f>
        <v>0</v>
      </c>
      <c r="E18" s="21">
        <f>SUMIF(asignación!$A$6:$A$105,"=3",asignación!$L$6:$L$105)</f>
        <v>0</v>
      </c>
      <c r="F18" s="21">
        <f>SUMIF(asignación!$A$6:$A$105,"=4",asignación!$L$6:$L$105)</f>
        <v>0</v>
      </c>
      <c r="G18" s="21">
        <f>SUMIF(asignación!$A$6:$A$105,"=5",asignación!$L$6:$L$105)</f>
        <v>0</v>
      </c>
      <c r="H18" s="22">
        <f t="shared" si="0"/>
        <v>41854</v>
      </c>
      <c r="I18" s="22">
        <v>41854</v>
      </c>
      <c r="J18" s="23" t="e">
        <f t="shared" si="3"/>
        <v>#DIV/0!</v>
      </c>
      <c r="K18" s="24" t="e">
        <f t="shared" si="3"/>
        <v>#DIV/0!</v>
      </c>
      <c r="L18" s="24" t="e">
        <f t="shared" si="3"/>
        <v>#DIV/0!</v>
      </c>
      <c r="M18" s="24" t="e">
        <f t="shared" si="3"/>
        <v>#DIV/0!</v>
      </c>
      <c r="N18" s="24" t="e">
        <f t="shared" si="4"/>
        <v>#DIV/0!</v>
      </c>
      <c r="O18" s="44">
        <f>IF(H18&gt;0,H18/H$8,"")</f>
        <v>0.29475063029056747</v>
      </c>
      <c r="P18" s="25">
        <f>I18/I$15</f>
        <v>0.57338173847523799</v>
      </c>
      <c r="R18" s="7"/>
    </row>
    <row r="19" spans="1:20" ht="13.2" customHeight="1" x14ac:dyDescent="0.25">
      <c r="A19" s="80" t="s">
        <v>54</v>
      </c>
      <c r="B19" s="31" t="s">
        <v>0</v>
      </c>
      <c r="C19" s="8">
        <f>SUMIF(asignación!$A$6:$A$105,"=1",asignación!$M$6:$M$105)</f>
        <v>0</v>
      </c>
      <c r="D19" s="9">
        <f>SUMIF(asignación!$A$6:$A$105,"=2",asignación!$M$6:$M$105)</f>
        <v>0</v>
      </c>
      <c r="E19" s="9">
        <f>SUMIF(asignación!$A$6:$A$105,"=3",asignación!$M$6:$M$105)</f>
        <v>0</v>
      </c>
      <c r="F19" s="9">
        <f>SUMIF(asignación!$A$6:$A$105,"=4",asignación!$M$6:$M$105)</f>
        <v>0</v>
      </c>
      <c r="G19" s="9">
        <f>SUMIF(asignación!$A$6:$A$105,"=5",asignación!$M$6:$M$105)</f>
        <v>0</v>
      </c>
      <c r="H19" s="10">
        <f t="shared" si="0"/>
        <v>55341</v>
      </c>
      <c r="I19" s="10">
        <v>55341</v>
      </c>
      <c r="J19" s="11"/>
      <c r="K19" s="12"/>
      <c r="L19" s="12"/>
      <c r="M19" s="12"/>
      <c r="N19" s="12"/>
      <c r="O19" s="45"/>
      <c r="P19" s="26"/>
      <c r="R19" s="7"/>
    </row>
    <row r="20" spans="1:20" x14ac:dyDescent="0.25">
      <c r="A20" s="81"/>
      <c r="B20" s="33" t="s">
        <v>2</v>
      </c>
      <c r="C20" s="14">
        <f>SUMIF(asignación!$A$6:$A$105,"=1",asignación!$N$6:$N$105)</f>
        <v>0</v>
      </c>
      <c r="D20" s="15">
        <f>SUMIF(asignación!$A$6:$A$105,"=2",asignación!$N$6:$N$105)</f>
        <v>0</v>
      </c>
      <c r="E20" s="15">
        <f>SUMIF(asignación!$A$6:$A$105,"=3",asignación!$N$6:$N$105)</f>
        <v>0</v>
      </c>
      <c r="F20" s="15">
        <f>SUMIF(asignación!$A$6:$A$105,"=4",asignación!$N$6:$N$105)</f>
        <v>0</v>
      </c>
      <c r="G20" s="15">
        <f>SUMIF(asignación!$A$6:$A$105,"=5",asignación!$N$6:$N$105)</f>
        <v>0</v>
      </c>
      <c r="H20" s="16">
        <f t="shared" si="0"/>
        <v>20285</v>
      </c>
      <c r="I20" s="16">
        <v>20285</v>
      </c>
      <c r="J20" s="17" t="e">
        <f t="shared" ref="J20:M22" si="5">C20/C$19</f>
        <v>#DIV/0!</v>
      </c>
      <c r="K20" s="18" t="e">
        <f t="shared" si="5"/>
        <v>#DIV/0!</v>
      </c>
      <c r="L20" s="18" t="e">
        <f t="shared" si="5"/>
        <v>#DIV/0!</v>
      </c>
      <c r="M20" s="18" t="e">
        <f t="shared" si="5"/>
        <v>#DIV/0!</v>
      </c>
      <c r="N20" s="18" t="e">
        <f t="shared" ref="N20:N22" si="6">G20/G$19</f>
        <v>#DIV/0!</v>
      </c>
      <c r="O20" s="44">
        <f>IF(H20&gt;0,H20/H$8,"")</f>
        <v>0.14285412470598177</v>
      </c>
      <c r="P20" s="19">
        <f>I20/I$19</f>
        <v>0.36654559910373863</v>
      </c>
      <c r="R20" s="7"/>
    </row>
    <row r="21" spans="1:20" x14ac:dyDescent="0.25">
      <c r="A21" s="81"/>
      <c r="B21" s="71" t="s">
        <v>32</v>
      </c>
      <c r="C21" s="14">
        <f>SUMIF(asignación!$A$6:$A$105,"=1",asignación!$O$6:$O$105)</f>
        <v>0</v>
      </c>
      <c r="D21" s="15">
        <f>SUMIF(asignación!$A$6:$A$105,"=2",asignación!$O$6:$O$105)</f>
        <v>0</v>
      </c>
      <c r="E21" s="15">
        <f>SUMIF(asignación!$A$6:$A$105,"=3",asignación!$O$6:$O$105)</f>
        <v>0</v>
      </c>
      <c r="F21" s="15">
        <f>SUMIF(asignación!$A$6:$A$105,"=4",asignación!$O$6:$O$105)</f>
        <v>0</v>
      </c>
      <c r="G21" s="15">
        <f>SUMIF(asignación!$A$6:$A$105,"=5",asignación!$O$6:$O$105)</f>
        <v>0</v>
      </c>
      <c r="H21" s="16">
        <f t="shared" si="0"/>
        <v>1117</v>
      </c>
      <c r="I21" s="16">
        <v>1117</v>
      </c>
      <c r="J21" s="17" t="e">
        <f t="shared" si="5"/>
        <v>#DIV/0!</v>
      </c>
      <c r="K21" s="18" t="e">
        <f t="shared" si="5"/>
        <v>#DIV/0!</v>
      </c>
      <c r="L21" s="18" t="e">
        <f t="shared" si="5"/>
        <v>#DIV/0!</v>
      </c>
      <c r="M21" s="18" t="e">
        <f t="shared" si="5"/>
        <v>#DIV/0!</v>
      </c>
      <c r="N21" s="18" t="e">
        <f t="shared" si="6"/>
        <v>#DIV/0!</v>
      </c>
      <c r="O21" s="44">
        <f>IF(H21&gt;0,H21/H$8,"")</f>
        <v>7.8663079761686783E-3</v>
      </c>
      <c r="P21" s="19">
        <f>I21/I$19</f>
        <v>2.0183950416508556E-2</v>
      </c>
      <c r="R21" s="7"/>
    </row>
    <row r="22" spans="1:20" ht="13.8" thickBot="1" x14ac:dyDescent="0.3">
      <c r="A22" s="82"/>
      <c r="B22" s="34" t="s">
        <v>33</v>
      </c>
      <c r="C22" s="20">
        <f>SUMIF(asignación!$A$6:$A$105,"=1",asignación!$P$6:$P$105)</f>
        <v>0</v>
      </c>
      <c r="D22" s="21">
        <f>SUMIF(asignación!$A$6:$A$105,"=2",asignación!$P$6:$P$105)</f>
        <v>0</v>
      </c>
      <c r="E22" s="21">
        <f>SUMIF(asignación!$A$6:$A$105,"=3",asignación!$P$6:$P$105)</f>
        <v>0</v>
      </c>
      <c r="F22" s="21">
        <f>SUMIF(asignación!$A$6:$A$105,"=4",asignación!$P$6:$P$105)</f>
        <v>0</v>
      </c>
      <c r="G22" s="21">
        <f>SUMIF(asignación!$A$6:$A$105,"=5",asignación!$P$6:$P$105)</f>
        <v>0</v>
      </c>
      <c r="H22" s="22">
        <f t="shared" si="0"/>
        <v>33939</v>
      </c>
      <c r="I22" s="22">
        <v>33939</v>
      </c>
      <c r="J22" s="23" t="e">
        <f t="shared" si="5"/>
        <v>#DIV/0!</v>
      </c>
      <c r="K22" s="24" t="e">
        <f t="shared" si="5"/>
        <v>#DIV/0!</v>
      </c>
      <c r="L22" s="24" t="e">
        <f t="shared" si="5"/>
        <v>#DIV/0!</v>
      </c>
      <c r="M22" s="24" t="e">
        <f t="shared" si="5"/>
        <v>#DIV/0!</v>
      </c>
      <c r="N22" s="24" t="e">
        <f t="shared" si="6"/>
        <v>#DIV/0!</v>
      </c>
      <c r="O22" s="35">
        <f>IF(H22&gt;0,H22/H$8,"")</f>
        <v>0.23901040859730419</v>
      </c>
      <c r="P22" s="25">
        <f>I22/I$19</f>
        <v>0.61327045047975282</v>
      </c>
      <c r="R22" s="7"/>
    </row>
    <row r="23" spans="1:20" ht="15.6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20" ht="15.6" x14ac:dyDescent="0.3">
      <c r="A24" s="1" t="s">
        <v>52</v>
      </c>
    </row>
    <row r="25" spans="1:20" x14ac:dyDescent="0.25">
      <c r="A25" s="79" t="s">
        <v>53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</row>
    <row r="26" spans="1:20" x14ac:dyDescent="0.25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</row>
    <row r="27" spans="1:20" x14ac:dyDescent="0.25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</row>
    <row r="28" spans="1:20" x14ac:dyDescent="0.25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</row>
    <row r="29" spans="1:20" x14ac:dyDescent="0.25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</row>
    <row r="30" spans="1:20" x14ac:dyDescent="0.25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</row>
  </sheetData>
  <sheetProtection sheet="1" selectLockedCells="1"/>
  <protectedRanges>
    <protectedRange sqref="A3:B3" name="Range1_1"/>
    <protectedRange sqref="C6:G6 J6:N6" name="Range1_2"/>
  </protectedRanges>
  <mergeCells count="8">
    <mergeCell ref="A3:F4"/>
    <mergeCell ref="A25:T30"/>
    <mergeCell ref="A15:A18"/>
    <mergeCell ref="A19:A22"/>
    <mergeCell ref="A10:A14"/>
    <mergeCell ref="J6:P6"/>
    <mergeCell ref="A8:A9"/>
    <mergeCell ref="C6:I6"/>
  </mergeCells>
  <phoneticPr fontId="2" type="noConversion"/>
  <conditionalFormatting sqref="P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instrucciones</vt:lpstr>
      <vt:lpstr>asignación</vt:lpstr>
      <vt:lpstr>resultados</vt:lpstr>
      <vt:lpstr>Pop_Units</vt:lpstr>
      <vt:lpstr>asignación!Print_Area</vt:lpstr>
      <vt:lpstr>asignación!Print_Titles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Allison M. Mackey</cp:lastModifiedBy>
  <cp:lastPrinted>2017-04-20T07:56:20Z</cp:lastPrinted>
  <dcterms:created xsi:type="dcterms:W3CDTF">2009-06-26T00:03:19Z</dcterms:created>
  <dcterms:modified xsi:type="dcterms:W3CDTF">2021-10-22T23:46:01Z</dcterms:modified>
</cp:coreProperties>
</file>